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3.xml" ContentType="application/vnd.openxmlformats-officedocument.spreadsheetml.worksheet+xml"/>
  <Override PartName="/xl/drawings/drawing5.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1.xml" ContentType="application/vnd.openxmlformats-officedocument.spreadsheetml.comment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08"/>
  <workbookPr codeName="ThisWorkbook" autoCompressPictures="0" defaultThemeVersion="124226"/>
  <mc:AlternateContent xmlns:mc="http://schemas.openxmlformats.org/markup-compatibility/2006">
    <mc:Choice Requires="x15">
      <x15ac:absPath xmlns:x15ac="http://schemas.microsoft.com/office/spreadsheetml/2010/11/ac" url="/Volumes/shared/CALS/Advancement/Publishing/Publication Notes/2_PNW_Pacific Northwest/1_PNW Publication Notes/PNW 600 - PNW 699/PNW 665 BreakevenOrganicPoultry/"/>
    </mc:Choice>
  </mc:AlternateContent>
  <xr:revisionPtr revIDLastSave="0" documentId="8_{E08A5A21-2D46-B94F-AD1B-FA52FCF38744}" xr6:coauthVersionLast="45" xr6:coauthVersionMax="45" xr10:uidLastSave="{00000000-0000-0000-0000-000000000000}"/>
  <bookViews>
    <workbookView xWindow="0" yWindow="460" windowWidth="30780" windowHeight="17580" tabRatio="877" xr2:uid="{00000000-000D-0000-FFFF-FFFF00000000}"/>
  </bookViews>
  <sheets>
    <sheet name="Title" sheetId="17" r:id="rId1"/>
    <sheet name="Introduction" sheetId="20" state="hidden" r:id="rId2"/>
    <sheet name="Background" sheetId="22" state="hidden" r:id="rId3"/>
    <sheet name="Summary &amp; Results" sheetId="9" r:id="rId4"/>
    <sheet name="Input Costs" sheetId="15" r:id="rId5"/>
    <sheet name="Cornish Cross" sheetId="8" r:id="rId6"/>
    <sheet name="Cornish Cross Slow" sheetId="14" r:id="rId7"/>
    <sheet name="Example" sheetId="23" r:id="rId8"/>
    <sheet name="Chicken tractor costs" sheetId="18" r:id="rId9"/>
    <sheet name="Costs brooder feeders waterers" sheetId="19" r:id="rId10"/>
    <sheet name="Resources" sheetId="21" r:id="rId11"/>
  </sheets>
  <externalReferences>
    <externalReference r:id="rId12"/>
  </externalReferences>
  <definedNames>
    <definedName name="BRdepn">'Costs brooder feeders waterers'!$B$8</definedName>
    <definedName name="BrInt">'Costs brooder feeders waterers'!$B$9</definedName>
    <definedName name="CCAge">'Cornish Cross'!$D$3</definedName>
    <definedName name="CCC">'Input Costs'!$D$5</definedName>
    <definedName name="CCChickens">'Cornish Cross'!$D$2</definedName>
    <definedName name="CCCPurchase">'Cornish Cross'!$D$1</definedName>
    <definedName name="CCSage">'Cornish Cross Slow'!$D$3</definedName>
    <definedName name="CCSPurchase">'Cornish Cross Slow'!$D$1</definedName>
    <definedName name="Chickens">'Cornish Cross Slow'!$D$2</definedName>
    <definedName name="CRR">'Input Costs'!$D$6</definedName>
    <definedName name="CTDPN">'Chicken tractor costs'!$B$28</definedName>
    <definedName name="CTINT">'Chicken tractor costs'!$B$29</definedName>
    <definedName name="Feed">'Input Costs'!#REF!</definedName>
    <definedName name="FreeStall_No.">#REF!</definedName>
    <definedName name="FreeStall_Prod.">[1]Summary!$D$3</definedName>
    <definedName name="grit">'Input Costs'!$D$8</definedName>
    <definedName name="grower">'Input Costs'!$D$10</definedName>
    <definedName name="L">'Input Costs'!$D$13</definedName>
    <definedName name="PB">'Input Costs'!#REF!</definedName>
    <definedName name="_xlnm.Print_Area" localSheetId="2">Background!$A$1:$M$42</definedName>
    <definedName name="_xlnm.Print_Area" localSheetId="5">'Cornish Cross'!$B$8:$O$44</definedName>
    <definedName name="_xlnm.Print_Area" localSheetId="6">'Cornish Cross Slow'!$B$8:$O$42</definedName>
    <definedName name="_xlnm.Print_Area" localSheetId="7">Example!$B$8:$O$42</definedName>
    <definedName name="_xlnm.Print_Area" localSheetId="4">'Input Costs'!$A$1:$D$17</definedName>
    <definedName name="_xlnm.Print_Area" localSheetId="1">Introduction!$A$1:$L$38</definedName>
    <definedName name="_xlnm.Print_Area" localSheetId="10">Resources!$A$1:$J$29</definedName>
    <definedName name="_xlnm.Print_Area" localSheetId="3">'Summary &amp; Results'!$A$1:$D$47</definedName>
    <definedName name="_xlnm.Print_Area" localSheetId="0">Title!$A$1:$N$31</definedName>
    <definedName name="rent">'Input Costs'!$D$12</definedName>
    <definedName name="slaughter">'Input Costs'!$D$11</definedName>
    <definedName name="starter">'Input Costs'!$D$9</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23" i="23" l="1"/>
  <c r="J23" i="23" s="1"/>
  <c r="L23" i="23" s="1"/>
  <c r="N23" i="23" s="1"/>
  <c r="H22" i="23"/>
  <c r="J22" i="23" s="1"/>
  <c r="L22" i="23" s="1"/>
  <c r="N22" i="23" s="1"/>
  <c r="H21" i="23"/>
  <c r="H20" i="23"/>
  <c r="L20" i="23" s="1"/>
  <c r="N20" i="23" s="1"/>
  <c r="H19" i="23"/>
  <c r="L19" i="23" s="1"/>
  <c r="N19" i="23" s="1"/>
  <c r="H18" i="23"/>
  <c r="J18" i="23" s="1"/>
  <c r="L18" i="23" s="1"/>
  <c r="N18" i="23" s="1"/>
  <c r="H17" i="23"/>
  <c r="J17" i="23" s="1"/>
  <c r="F3" i="23"/>
  <c r="F2" i="23"/>
  <c r="J38" i="23"/>
  <c r="L38" i="23" s="1"/>
  <c r="N38" i="23" s="1"/>
  <c r="M28" i="23"/>
  <c r="J26" i="23"/>
  <c r="L26" i="23" s="1"/>
  <c r="N26" i="23" s="1"/>
  <c r="J25" i="23"/>
  <c r="L25" i="23" s="1"/>
  <c r="N25" i="23" s="1"/>
  <c r="J24" i="23"/>
  <c r="L24" i="23" s="1"/>
  <c r="N24" i="23" s="1"/>
  <c r="J21" i="23"/>
  <c r="L21" i="23" s="1"/>
  <c r="N21" i="23" s="1"/>
  <c r="J19" i="23" l="1"/>
  <c r="J20" i="23"/>
  <c r="L17" i="23"/>
  <c r="D14" i="18"/>
  <c r="D13" i="18"/>
  <c r="D12" i="18"/>
  <c r="D11" i="18"/>
  <c r="J28" i="23" l="1"/>
  <c r="L28" i="23"/>
  <c r="N17" i="23"/>
  <c r="N28" i="23" s="1"/>
  <c r="H17" i="14"/>
  <c r="J17" i="14" s="1"/>
  <c r="H18" i="8"/>
  <c r="H19" i="8"/>
  <c r="J19" i="8" s="1"/>
  <c r="L19" i="8" s="1"/>
  <c r="N19" i="8" s="1"/>
  <c r="H18" i="14"/>
  <c r="J18" i="14"/>
  <c r="L18" i="14"/>
  <c r="N18" i="14" s="1"/>
  <c r="F2" i="8"/>
  <c r="C11" i="9"/>
  <c r="F2" i="14"/>
  <c r="D11" i="9" s="1"/>
  <c r="D6" i="9"/>
  <c r="D7" i="9"/>
  <c r="D8" i="9" s="1"/>
  <c r="C7" i="9"/>
  <c r="C6" i="9"/>
  <c r="C8" i="9"/>
  <c r="J18" i="8"/>
  <c r="L18" i="8" s="1"/>
  <c r="H20" i="14"/>
  <c r="L20" i="14"/>
  <c r="D14" i="14"/>
  <c r="H19" i="14"/>
  <c r="L19" i="14"/>
  <c r="N19" i="14" s="1"/>
  <c r="J19" i="14"/>
  <c r="H21" i="8"/>
  <c r="L21" i="8"/>
  <c r="J21" i="8" s="1"/>
  <c r="H20" i="8"/>
  <c r="L20" i="8"/>
  <c r="J20" i="8" s="1"/>
  <c r="D15" i="8"/>
  <c r="D3" i="18"/>
  <c r="D4" i="18"/>
  <c r="D5" i="18"/>
  <c r="D6" i="18"/>
  <c r="D7" i="18"/>
  <c r="D8" i="18"/>
  <c r="D9" i="18"/>
  <c r="D10" i="18"/>
  <c r="D15" i="18"/>
  <c r="D16" i="18"/>
  <c r="D17" i="18" s="1"/>
  <c r="J21" i="14"/>
  <c r="L21" i="14"/>
  <c r="N21" i="14" s="1"/>
  <c r="H22" i="14"/>
  <c r="J22" i="14"/>
  <c r="L22" i="14"/>
  <c r="N22" i="14"/>
  <c r="H23" i="14"/>
  <c r="J23" i="14"/>
  <c r="L23" i="14"/>
  <c r="N23" i="14" s="1"/>
  <c r="J24" i="14"/>
  <c r="L24" i="14" s="1"/>
  <c r="N24" i="14" s="1"/>
  <c r="J25" i="14"/>
  <c r="L25" i="14"/>
  <c r="J26" i="14"/>
  <c r="L26" i="14" s="1"/>
  <c r="N26" i="14" s="1"/>
  <c r="B15" i="19"/>
  <c r="B20" i="19" s="1"/>
  <c r="B25" i="19" s="1"/>
  <c r="B19" i="19"/>
  <c r="B8" i="19"/>
  <c r="B24" i="19"/>
  <c r="J34" i="23" s="1"/>
  <c r="J34" i="14"/>
  <c r="L34" i="14"/>
  <c r="N34" i="14" s="1"/>
  <c r="H38" i="14"/>
  <c r="J38" i="14"/>
  <c r="L38" i="14"/>
  <c r="J22" i="8"/>
  <c r="L22" i="8"/>
  <c r="N22" i="8"/>
  <c r="H23" i="8"/>
  <c r="J23" i="8"/>
  <c r="L23" i="8" s="1"/>
  <c r="N23" i="8" s="1"/>
  <c r="H24" i="8"/>
  <c r="J24" i="8"/>
  <c r="L24" i="8" s="1"/>
  <c r="N24" i="8" s="1"/>
  <c r="J25" i="8"/>
  <c r="L25" i="8"/>
  <c r="N25" i="8"/>
  <c r="J26" i="8"/>
  <c r="L26" i="8"/>
  <c r="N26" i="8" s="1"/>
  <c r="J27" i="8"/>
  <c r="L27" i="8" s="1"/>
  <c r="N27" i="8" s="1"/>
  <c r="H40" i="8"/>
  <c r="J40" i="8"/>
  <c r="L40" i="8"/>
  <c r="N40" i="8"/>
  <c r="F3" i="8"/>
  <c r="F3" i="14"/>
  <c r="M28" i="14"/>
  <c r="B9" i="19"/>
  <c r="H21" i="14"/>
  <c r="H22" i="8"/>
  <c r="N38" i="14"/>
  <c r="N20" i="14"/>
  <c r="N25" i="14"/>
  <c r="J20" i="14"/>
  <c r="N18" i="8" l="1"/>
  <c r="L29" i="8"/>
  <c r="C21" i="9" s="1"/>
  <c r="J36" i="23"/>
  <c r="L36" i="23" s="1"/>
  <c r="N36" i="23" s="1"/>
  <c r="J38" i="8"/>
  <c r="L38" i="8" s="1"/>
  <c r="N38" i="8" s="1"/>
  <c r="J36" i="14"/>
  <c r="L36" i="14" s="1"/>
  <c r="N36" i="14" s="1"/>
  <c r="L17" i="14"/>
  <c r="J28" i="14"/>
  <c r="J29" i="8"/>
  <c r="N21" i="8"/>
  <c r="L34" i="23"/>
  <c r="N20" i="8"/>
  <c r="J36" i="8"/>
  <c r="L36" i="8" s="1"/>
  <c r="N36" i="8" s="1"/>
  <c r="D18" i="18"/>
  <c r="B23" i="18" s="1"/>
  <c r="B28" i="18"/>
  <c r="J35" i="23" s="1"/>
  <c r="L35" i="23" s="1"/>
  <c r="N35" i="23" s="1"/>
  <c r="B29" i="18"/>
  <c r="J37" i="23" s="1"/>
  <c r="L37" i="23" s="1"/>
  <c r="N37" i="23" s="1"/>
  <c r="N34" i="23" l="1"/>
  <c r="N32" i="23" s="1"/>
  <c r="N40" i="23" s="1"/>
  <c r="H14" i="23" s="1"/>
  <c r="J14" i="23" s="1"/>
  <c r="L32" i="23"/>
  <c r="L40" i="23" s="1"/>
  <c r="N17" i="14"/>
  <c r="N28" i="14" s="1"/>
  <c r="L28" i="14"/>
  <c r="D21" i="9" s="1"/>
  <c r="J32" i="23"/>
  <c r="J40" i="23" s="1"/>
  <c r="N29" i="8"/>
  <c r="J37" i="8"/>
  <c r="L37" i="8" s="1"/>
  <c r="J35" i="14"/>
  <c r="J39" i="8"/>
  <c r="L39" i="8" s="1"/>
  <c r="N39" i="8" s="1"/>
  <c r="J37" i="14"/>
  <c r="L37" i="14" s="1"/>
  <c r="N37" i="14" s="1"/>
  <c r="L14" i="23" l="1"/>
  <c r="J13" i="23"/>
  <c r="J34" i="8"/>
  <c r="J42" i="8" s="1"/>
  <c r="J32" i="14"/>
  <c r="J40" i="14" s="1"/>
  <c r="L35" i="14"/>
  <c r="J42" i="23" l="1"/>
  <c r="J30" i="23"/>
  <c r="N14" i="23"/>
  <c r="N13" i="23" s="1"/>
  <c r="L13" i="23"/>
  <c r="N37" i="8"/>
  <c r="N34" i="8" s="1"/>
  <c r="N42" i="8" s="1"/>
  <c r="H15" i="8" s="1"/>
  <c r="L34" i="8"/>
  <c r="N35" i="14"/>
  <c r="N32" i="14" s="1"/>
  <c r="N40" i="14" s="1"/>
  <c r="H14" i="14" s="1"/>
  <c r="L32" i="14"/>
  <c r="L30" i="23" l="1"/>
  <c r="L42" i="23"/>
  <c r="N30" i="23"/>
  <c r="N42" i="23"/>
  <c r="J15" i="8"/>
  <c r="C18" i="9"/>
  <c r="L40" i="14"/>
  <c r="D22" i="9"/>
  <c r="D23" i="9" s="1"/>
  <c r="D18" i="9"/>
  <c r="J14" i="14"/>
  <c r="C22" i="9"/>
  <c r="C23" i="9" s="1"/>
  <c r="L42" i="8"/>
  <c r="J14" i="8" l="1"/>
  <c r="L15" i="8"/>
  <c r="J13" i="14"/>
  <c r="L14" i="14"/>
  <c r="J44" i="8" l="1"/>
  <c r="J31" i="8"/>
  <c r="L13" i="14"/>
  <c r="N14" i="14"/>
  <c r="N13" i="14" s="1"/>
  <c r="J30" i="14"/>
  <c r="J42" i="14"/>
  <c r="N15" i="8"/>
  <c r="N14" i="8" s="1"/>
  <c r="L14" i="8"/>
  <c r="C19" i="9" l="1"/>
  <c r="L44" i="8"/>
  <c r="L31" i="8"/>
  <c r="N42" i="14"/>
  <c r="N30" i="14"/>
  <c r="N31" i="8"/>
  <c r="N44" i="8"/>
  <c r="L42" i="14"/>
  <c r="D19" i="9"/>
  <c r="L30" i="14"/>
  <c r="D26" i="9" l="1"/>
  <c r="D25" i="9"/>
  <c r="C26" i="9"/>
  <c r="C2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KatePainter</author>
  </authors>
  <commentList>
    <comment ref="H14" authorId="0" shapeId="0" xr:uid="{00000000-0006-0000-0700-000001000000}">
      <text>
        <r>
          <rPr>
            <b/>
            <sz val="9"/>
            <color indexed="81"/>
            <rFont val="Tahoma"/>
            <family val="2"/>
          </rPr>
          <t>This breakeven price comes from cell N40.</t>
        </r>
      </text>
    </comment>
  </commentList>
</comments>
</file>

<file path=xl/sharedStrings.xml><?xml version="1.0" encoding="utf-8"?>
<sst xmlns="http://schemas.openxmlformats.org/spreadsheetml/2006/main" count="281" uniqueCount="128">
  <si>
    <t>Quantity</t>
  </si>
  <si>
    <t>Price or</t>
  </si>
  <si>
    <t>Value or</t>
  </si>
  <si>
    <t>Item</t>
  </si>
  <si>
    <t>Unit</t>
  </si>
  <si>
    <t>Income:</t>
  </si>
  <si>
    <t>Per Chicken</t>
  </si>
  <si>
    <t>Slaughtered Chickens</t>
  </si>
  <si>
    <t xml:space="preserve"> or Cost</t>
  </si>
  <si>
    <t xml:space="preserve">Total Value </t>
  </si>
  <si>
    <t>Cost/Lb</t>
  </si>
  <si>
    <t>lb</t>
  </si>
  <si>
    <t>Cost/unit</t>
  </si>
  <si>
    <t>Operating Costs:</t>
  </si>
  <si>
    <t>Chicks</t>
  </si>
  <si>
    <t>Fixed Costs:</t>
  </si>
  <si>
    <t>Total Operating Costs</t>
  </si>
  <si>
    <t>Net Returns Above Variable Costs</t>
  </si>
  <si>
    <t>hr</t>
  </si>
  <si>
    <t>Total Costs (Operating and Fixed)</t>
  </si>
  <si>
    <t>Net Returns Above Total Costs</t>
  </si>
  <si>
    <t xml:space="preserve">Cornish </t>
  </si>
  <si>
    <t>Cross</t>
  </si>
  <si>
    <t>Cross Slow</t>
  </si>
  <si>
    <t>Cost/Chicken</t>
  </si>
  <si>
    <t>Fixed Costs ($/Chicken)</t>
  </si>
  <si>
    <t>Variable Costs ($/Chicken)</t>
  </si>
  <si>
    <t>Total Costs ($/Chicken)</t>
  </si>
  <si>
    <t>Returns over Variable Costs ($/Chicken)</t>
  </si>
  <si>
    <t>Returns over Total Costs ($/Chicken)</t>
  </si>
  <si>
    <t>Total Revenue ($/Chicken)</t>
  </si>
  <si>
    <t>chicken</t>
  </si>
  <si>
    <t>Price per unit</t>
  </si>
  <si>
    <t>Slaughter charges</t>
  </si>
  <si>
    <t>Slaughter Charge</t>
  </si>
  <si>
    <t>Land rent</t>
  </si>
  <si>
    <t>acre</t>
  </si>
  <si>
    <t>General labor</t>
  </si>
  <si>
    <t xml:space="preserve">chick  </t>
  </si>
  <si>
    <t>Chicks, day old, Cornish X</t>
  </si>
  <si>
    <t>Price</t>
  </si>
  <si>
    <t>Total</t>
  </si>
  <si>
    <t>1 x 4 x 10' lumber</t>
  </si>
  <si>
    <t>1 x 4 x 8' lumber</t>
  </si>
  <si>
    <t>50' roll of 24" chicken wire</t>
  </si>
  <si>
    <t>2' x 10' x 26" tin roofing</t>
  </si>
  <si>
    <t>1.5" screws</t>
  </si>
  <si>
    <t>staples</t>
  </si>
  <si>
    <t>hinges</t>
  </si>
  <si>
    <t>latch</t>
  </si>
  <si>
    <t>Purchase price</t>
  </si>
  <si>
    <t>Salvage price</t>
  </si>
  <si>
    <t>Years of life</t>
  </si>
  <si>
    <t>Interest rate</t>
  </si>
  <si>
    <t>Annual depreciation</t>
  </si>
  <si>
    <t>Annual interest</t>
  </si>
  <si>
    <t>chick</t>
  </si>
  <si>
    <t>Shipping on chicks</t>
  </si>
  <si>
    <t>Chick and hen grit</t>
  </si>
  <si>
    <t>Age at slaughter (days):</t>
  </si>
  <si>
    <t>hour</t>
  </si>
  <si>
    <t>Break-even Price ($/lb)</t>
  </si>
  <si>
    <t>Grit</t>
  </si>
  <si>
    <t>50 lb bag</t>
  </si>
  <si>
    <t>Brooder</t>
  </si>
  <si>
    <t>Supplies (bags, ties, cleaning supplies)</t>
  </si>
  <si>
    <t>Bedding for brooder</t>
  </si>
  <si>
    <t>Utilities</t>
  </si>
  <si>
    <t>Waterers for brooder &amp; tractoring system</t>
  </si>
  <si>
    <t>Feeders,  for brooder &amp; tractoring system</t>
  </si>
  <si>
    <t>Salvage</t>
  </si>
  <si>
    <t>Depreciation on brooders, feeders, waterers</t>
  </si>
  <si>
    <t>Chicken tractor depreciation</t>
  </si>
  <si>
    <t>Interest on brooders, feeders, waterers</t>
  </si>
  <si>
    <t>Chicken tractor interest</t>
  </si>
  <si>
    <t>batch</t>
  </si>
  <si>
    <t>Land use per 10' x 10' tractor</t>
  </si>
  <si>
    <t>Weight of broiler, final product (lb)</t>
  </si>
  <si>
    <t>Red type indicates an input cell. You may change these numbers.</t>
  </si>
  <si>
    <t>Blue type indicates a calculated cell. Do not change these numbers.</t>
  </si>
  <si>
    <t>General Labor (hour per bird)</t>
  </si>
  <si>
    <t>General Labor (hours per bird)</t>
  </si>
  <si>
    <t>weeks</t>
  </si>
  <si>
    <t>mortality</t>
  </si>
  <si>
    <t>hand truck for moving tractor</t>
  </si>
  <si>
    <t>Chicks, day old, Cornish X Slow</t>
  </si>
  <si>
    <t>Authors: Kathleen Painter, Elizabeth Myhre, Andy Bary, Craig Cogger, Whitney Jemmett</t>
  </si>
  <si>
    <t>Feed conversion (lb feed/lb broiler)</t>
  </si>
  <si>
    <t>Average feed consumption (lb/chicken)</t>
  </si>
  <si>
    <t>Average weight of broiler, final product (lb/chicken)</t>
  </si>
  <si>
    <t>Mortality rate</t>
  </si>
  <si>
    <t xml:space="preserve">Pasture </t>
  </si>
  <si>
    <t>Age at slaughter (weeks)</t>
  </si>
  <si>
    <t>Photo: Doug Collins</t>
  </si>
  <si>
    <t>Organic feed, starter</t>
  </si>
  <si>
    <t>Organic feed, grower</t>
  </si>
  <si>
    <t>44 lb bag</t>
  </si>
  <si>
    <t>Notes: Chick prices, including shipping, are based on Dunlap Hatchery's prices. This hatchery is located in Caldwell, ID. Feed prices are based on a quote from In Season Farms for organic starter and grower blends in 44-lb bags, May 2014. Price includes delivery if at least 25 bags are purchased.</t>
  </si>
  <si>
    <t>Feed: Starter</t>
  </si>
  <si>
    <t>Feed: Grower</t>
  </si>
  <si>
    <t>Subtotal</t>
  </si>
  <si>
    <t>tax (8%)</t>
  </si>
  <si>
    <t>Value</t>
  </si>
  <si>
    <t>Summary</t>
  </si>
  <si>
    <t>Table 1. Feed conversion, age at slaughter, and mortality rates by breed</t>
  </si>
  <si>
    <t>Table 2. Costs and Break-Even Returns for Cornish Cross and Slow Cornish Cross</t>
  </si>
  <si>
    <t>Table 3. Cost Data for Organic Broiler Production, April 2014</t>
  </si>
  <si>
    <t>Table 4: Break-Even Enterprise Budget for Cornish Cross Chickens</t>
  </si>
  <si>
    <t>Table 5: Break-Even Enterprise Budget for Cornish Cross Slow Chickens</t>
  </si>
  <si>
    <t>Table 6. Cost estimate for a 10x10 chicken tractor</t>
  </si>
  <si>
    <t>Table 7. Annualized fixed costs for the chicken tractor</t>
  </si>
  <si>
    <t>Table 8. Cost estimates for brooder</t>
  </si>
  <si>
    <t>Table 9. Cost estimates for feeders &amp; waterers</t>
  </si>
  <si>
    <t xml:space="preserve">Table 10. Annualized fixed costs for brooder, feeders &amp; waterers </t>
  </si>
  <si>
    <t>Shipping</t>
  </si>
  <si>
    <t>Number of Chickens Purchased</t>
  </si>
  <si>
    <t>Number of Chickens Butchered</t>
  </si>
  <si>
    <t>Feed: Starter, lb</t>
  </si>
  <si>
    <t>Feed: Grower, lb</t>
  </si>
  <si>
    <t>Chick and hen grit, lb</t>
  </si>
  <si>
    <t>head</t>
  </si>
  <si>
    <t>wheels</t>
  </si>
  <si>
    <t xml:space="preserve">1/2-inch threaded rod, 1 foot </t>
  </si>
  <si>
    <t>washers for the 1/2-inch threaded rod</t>
  </si>
  <si>
    <t>nuts for the 1/2-inch threaded rod</t>
  </si>
  <si>
    <t>Breakeven Analysis of Small-Scale Production of Pastured Organic Poultry</t>
  </si>
  <si>
    <t>acres</t>
  </si>
  <si>
    <t>Example Break-Even Enterprise Budget for Pastured Broilers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</si>
</sst>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164" formatCode="&quot;$&quot;#,##0.00"/>
    <numFmt numFmtId="165" formatCode="&quot;$&quot;#,##0"/>
    <numFmt numFmtId="166" formatCode="0.000"/>
  </numFmts>
  <fonts count="28">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2"/>
      <name val="Arial"/>
      <family val="2"/>
    </font>
    <font>
      <b/>
      <u/>
      <sz val="10"/>
      <name val="Arial"/>
      <family val="2"/>
    </font>
    <font>
      <sz val="10"/>
      <name val="Arial"/>
      <family val="2"/>
    </font>
    <font>
      <b/>
      <sz val="10"/>
      <color theme="5" tint="-0.499984740745262"/>
      <name val="Arial"/>
      <family val="2"/>
    </font>
    <font>
      <sz val="11"/>
      <color theme="5" tint="-0.499984740745262"/>
      <name val="Calibri"/>
      <family val="2"/>
      <scheme val="minor"/>
    </font>
    <font>
      <b/>
      <sz val="11"/>
      <color theme="5" tint="-0.499984740745262"/>
      <name val="Calibri"/>
      <family val="2"/>
      <scheme val="minor"/>
    </font>
    <font>
      <sz val="11"/>
      <color rgb="FF000000"/>
      <name val="Calibri"/>
      <family val="2"/>
      <scheme val="minor"/>
    </font>
    <font>
      <u/>
      <sz val="11"/>
      <color theme="10"/>
      <name val="Calibri"/>
      <family val="2"/>
      <scheme val="minor"/>
    </font>
    <font>
      <u/>
      <sz val="11"/>
      <color theme="11"/>
      <name val="Calibri"/>
      <family val="2"/>
      <scheme val="minor"/>
    </font>
    <font>
      <b/>
      <sz val="22"/>
      <color theme="1"/>
      <name val="Calibri"/>
      <family val="2"/>
      <scheme val="minor"/>
    </font>
    <font>
      <sz val="14"/>
      <color theme="1"/>
      <name val="Calibri"/>
      <family val="2"/>
      <scheme val="minor"/>
    </font>
    <font>
      <b/>
      <sz val="10"/>
      <name val="Arial"/>
      <family val="2"/>
    </font>
    <font>
      <b/>
      <sz val="10"/>
      <color rgb="FF00B0F0"/>
      <name val="Arial"/>
      <family val="2"/>
    </font>
    <font>
      <b/>
      <sz val="11"/>
      <name val="Calibri"/>
      <family val="2"/>
      <scheme val="minor"/>
    </font>
    <font>
      <sz val="11"/>
      <name val="Calibri"/>
      <family val="2"/>
      <scheme val="minor"/>
    </font>
    <font>
      <b/>
      <sz val="11"/>
      <color rgb="FFFF0000"/>
      <name val="Calibri"/>
      <family val="2"/>
      <scheme val="minor"/>
    </font>
    <font>
      <sz val="12"/>
      <name val="Calibri"/>
      <family val="2"/>
      <scheme val="minor"/>
    </font>
    <font>
      <sz val="12"/>
      <color theme="1"/>
      <name val="Calibri"/>
      <family val="2"/>
      <scheme val="minor"/>
    </font>
    <font>
      <sz val="12"/>
      <color theme="0"/>
      <name val="Calibri"/>
      <family val="2"/>
      <scheme val="minor"/>
    </font>
    <font>
      <b/>
      <sz val="12"/>
      <color rgb="FFFF0000"/>
      <name val="Calibri"/>
      <family val="2"/>
      <scheme val="minor"/>
    </font>
    <font>
      <i/>
      <sz val="11"/>
      <color theme="1"/>
      <name val="Calibri"/>
      <family val="2"/>
      <scheme val="minor"/>
    </font>
    <font>
      <b/>
      <i/>
      <sz val="11"/>
      <color theme="1"/>
      <name val="Calibri"/>
      <family val="2"/>
      <scheme val="minor"/>
    </font>
    <font>
      <b/>
      <sz val="10"/>
      <color rgb="FFFF0000"/>
      <name val="Arial"/>
      <family val="2"/>
    </font>
    <font>
      <b/>
      <sz val="9"/>
      <color indexed="81"/>
      <name val="Tahoma"/>
      <family val="2"/>
    </font>
  </fonts>
  <fills count="8">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rgb="FFCCFFCC"/>
        <bgColor indexed="64"/>
      </patternFill>
    </fill>
    <fill>
      <patternFill patternType="solid">
        <fgColor theme="0"/>
        <bgColor indexed="64"/>
      </patternFill>
    </fill>
    <fill>
      <patternFill patternType="solid">
        <fgColor theme="4"/>
      </patternFill>
    </fill>
    <fill>
      <patternFill patternType="solid">
        <fgColor rgb="FFFFFF00"/>
        <bgColor indexed="64"/>
      </patternFill>
    </fill>
  </fills>
  <borders count="20">
    <border>
      <left/>
      <right/>
      <top/>
      <bottom/>
      <diagonal/>
    </border>
    <border>
      <left/>
      <right/>
      <top style="thin">
        <color auto="1"/>
      </top>
      <bottom/>
      <diagonal/>
    </border>
    <border>
      <left/>
      <right/>
      <top/>
      <bottom style="thin">
        <color auto="1"/>
      </bottom>
      <diagonal/>
    </border>
    <border>
      <left/>
      <right/>
      <top/>
      <bottom style="medium">
        <color auto="1"/>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style="thin">
        <color auto="1"/>
      </left>
      <right/>
      <top style="medium">
        <color auto="1"/>
      </top>
      <bottom/>
      <diagonal/>
    </border>
    <border>
      <left style="thin">
        <color auto="1"/>
      </left>
      <right style="thin">
        <color auto="1"/>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90">
    <xf numFmtId="0" fontId="0" fillId="0" borderId="0"/>
    <xf numFmtId="44" fontId="2" fillId="0" borderId="0" applyFon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9" fontId="2" fillId="0" borderId="0" applyFont="0" applyFill="0" applyBorder="0" applyAlignment="0" applyProtection="0"/>
    <xf numFmtId="0" fontId="22" fillId="6" borderId="0" applyNumberFormat="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cellStyleXfs>
  <cellXfs count="181">
    <xf numFmtId="0" fontId="0" fillId="0" borderId="0" xfId="0"/>
    <xf numFmtId="0" fontId="4" fillId="2" borderId="0" xfId="0" applyFont="1" applyFill="1"/>
    <xf numFmtId="0" fontId="4" fillId="2" borderId="0" xfId="0" applyFont="1" applyFill="1" applyAlignment="1">
      <alignment horizontal="center"/>
    </xf>
    <xf numFmtId="0" fontId="4" fillId="2" borderId="0" xfId="0" applyFont="1" applyFill="1" applyAlignment="1">
      <alignment horizontal="center" vertical="center"/>
    </xf>
    <xf numFmtId="0" fontId="4" fillId="3" borderId="0" xfId="0" applyFont="1" applyFill="1" applyAlignment="1">
      <alignment horizontal="center"/>
    </xf>
    <xf numFmtId="0" fontId="0" fillId="4" borderId="0" xfId="0" applyFill="1"/>
    <xf numFmtId="0" fontId="4" fillId="2" borderId="0" xfId="0" applyFont="1" applyFill="1" applyBorder="1" applyAlignment="1">
      <alignment horizontal="center"/>
    </xf>
    <xf numFmtId="0" fontId="4" fillId="3" borderId="0" xfId="0" applyFont="1" applyFill="1" applyBorder="1" applyAlignment="1">
      <alignment horizontal="center"/>
    </xf>
    <xf numFmtId="0" fontId="0" fillId="4" borderId="0" xfId="0" applyFill="1" applyBorder="1"/>
    <xf numFmtId="0" fontId="0" fillId="2" borderId="2" xfId="0" applyFill="1" applyBorder="1" applyAlignment="1">
      <alignment horizontal="center"/>
    </xf>
    <xf numFmtId="0" fontId="0" fillId="2" borderId="2" xfId="0" applyFill="1" applyBorder="1"/>
    <xf numFmtId="0" fontId="0" fillId="2" borderId="2" xfId="0" applyFill="1" applyBorder="1" applyAlignment="1">
      <alignment horizontal="center" vertical="center"/>
    </xf>
    <xf numFmtId="0" fontId="0" fillId="3" borderId="2" xfId="0" applyFill="1" applyBorder="1"/>
    <xf numFmtId="0" fontId="0" fillId="4" borderId="2" xfId="0" applyFill="1" applyBorder="1"/>
    <xf numFmtId="0" fontId="0" fillId="2" borderId="0" xfId="0" applyFill="1" applyBorder="1"/>
    <xf numFmtId="0" fontId="0" fillId="2" borderId="0" xfId="0" applyFill="1" applyBorder="1" applyAlignment="1">
      <alignment horizontal="center" vertical="center"/>
    </xf>
    <xf numFmtId="0" fontId="5" fillId="2" borderId="0" xfId="0" applyFont="1" applyFill="1"/>
    <xf numFmtId="0" fontId="0" fillId="2" borderId="0" xfId="0" applyFill="1"/>
    <xf numFmtId="0" fontId="0" fillId="2" borderId="0" xfId="0" applyFill="1" applyAlignment="1">
      <alignment horizontal="center" vertical="center"/>
    </xf>
    <xf numFmtId="165" fontId="3" fillId="3" borderId="0" xfId="0" applyNumberFormat="1" applyFont="1" applyFill="1" applyAlignment="1" applyProtection="1">
      <alignment horizontal="left"/>
    </xf>
    <xf numFmtId="164" fontId="3" fillId="3" borderId="0" xfId="0" applyNumberFormat="1" applyFont="1" applyFill="1" applyAlignment="1" applyProtection="1">
      <alignment horizontal="left"/>
    </xf>
    <xf numFmtId="0" fontId="3" fillId="4" borderId="0" xfId="0" applyFont="1" applyFill="1"/>
    <xf numFmtId="0" fontId="6" fillId="2" borderId="0" xfId="0" applyFont="1" applyFill="1"/>
    <xf numFmtId="0" fontId="5" fillId="2" borderId="0" xfId="0" applyFont="1" applyFill="1" applyBorder="1"/>
    <xf numFmtId="0" fontId="0" fillId="0" borderId="0" xfId="0" applyFill="1"/>
    <xf numFmtId="44" fontId="0" fillId="3" borderId="0" xfId="1" applyFont="1" applyFill="1" applyProtection="1"/>
    <xf numFmtId="44" fontId="0" fillId="4" borderId="0" xfId="1" applyFont="1" applyFill="1"/>
    <xf numFmtId="44" fontId="3" fillId="3" borderId="0" xfId="1" applyFont="1" applyFill="1" applyProtection="1"/>
    <xf numFmtId="0" fontId="3" fillId="2" borderId="0" xfId="0" applyFont="1" applyFill="1"/>
    <xf numFmtId="165" fontId="3" fillId="3" borderId="0" xfId="0" applyNumberFormat="1" applyFont="1" applyFill="1" applyAlignment="1">
      <alignment horizontal="center"/>
    </xf>
    <xf numFmtId="165" fontId="0" fillId="3" borderId="0" xfId="0" applyNumberFormat="1" applyFill="1" applyAlignment="1">
      <alignment horizontal="center"/>
    </xf>
    <xf numFmtId="0" fontId="0" fillId="4" borderId="0" xfId="0" applyFill="1" applyAlignment="1">
      <alignment horizontal="center"/>
    </xf>
    <xf numFmtId="164" fontId="0" fillId="3" borderId="0" xfId="0" applyNumberFormat="1" applyFill="1" applyAlignment="1">
      <alignment horizontal="center"/>
    </xf>
    <xf numFmtId="0" fontId="7" fillId="2" borderId="2" xfId="0" applyFont="1" applyFill="1" applyBorder="1"/>
    <xf numFmtId="0" fontId="8" fillId="2" borderId="2" xfId="0" applyFont="1" applyFill="1" applyBorder="1"/>
    <xf numFmtId="0" fontId="8" fillId="2" borderId="2" xfId="0" applyFont="1" applyFill="1" applyBorder="1" applyAlignment="1">
      <alignment horizontal="center" vertical="center"/>
    </xf>
    <xf numFmtId="44" fontId="3" fillId="3" borderId="0" xfId="1" applyFont="1" applyFill="1" applyAlignment="1">
      <alignment horizontal="center"/>
    </xf>
    <xf numFmtId="44" fontId="0" fillId="4" borderId="0" xfId="1" applyFont="1" applyFill="1" applyAlignment="1">
      <alignment horizontal="center"/>
    </xf>
    <xf numFmtId="44" fontId="0" fillId="3" borderId="0" xfId="1" applyFont="1" applyFill="1" applyAlignment="1">
      <alignment horizontal="center"/>
    </xf>
    <xf numFmtId="44" fontId="9" fillId="4" borderId="2" xfId="1" applyFont="1" applyFill="1" applyBorder="1" applyAlignment="1">
      <alignment horizontal="center"/>
    </xf>
    <xf numFmtId="44" fontId="2" fillId="3" borderId="0" xfId="1" applyFont="1" applyFill="1" applyAlignment="1">
      <alignment horizontal="center"/>
    </xf>
    <xf numFmtId="0" fontId="8" fillId="2" borderId="0" xfId="0" applyFont="1" applyFill="1" applyBorder="1"/>
    <xf numFmtId="0" fontId="8" fillId="2" borderId="0" xfId="0" applyFont="1" applyFill="1" applyBorder="1" applyAlignment="1">
      <alignment horizontal="center" vertical="center"/>
    </xf>
    <xf numFmtId="0" fontId="6" fillId="0" borderId="0" xfId="0" applyFont="1" applyFill="1"/>
    <xf numFmtId="0" fontId="0" fillId="0" borderId="9" xfId="0" applyFill="1" applyBorder="1"/>
    <xf numFmtId="0" fontId="4" fillId="0" borderId="0" xfId="0" applyFont="1" applyFill="1" applyAlignment="1">
      <alignment horizontal="right"/>
    </xf>
    <xf numFmtId="44" fontId="0" fillId="0" borderId="0" xfId="0" applyNumberFormat="1"/>
    <xf numFmtId="0" fontId="0" fillId="0" borderId="0" xfId="0" applyAlignment="1">
      <alignment horizontal="center"/>
    </xf>
    <xf numFmtId="44" fontId="0" fillId="0" borderId="11" xfId="0" applyNumberFormat="1" applyFill="1" applyBorder="1" applyAlignment="1">
      <alignment horizontal="center"/>
    </xf>
    <xf numFmtId="0" fontId="0" fillId="2" borderId="0" xfId="0" applyFill="1" applyBorder="1" applyAlignment="1">
      <alignment horizontal="center"/>
    </xf>
    <xf numFmtId="0" fontId="0" fillId="2" borderId="0" xfId="0" applyFill="1" applyAlignment="1">
      <alignment horizontal="center"/>
    </xf>
    <xf numFmtId="0" fontId="6" fillId="0" borderId="0" xfId="0" applyFont="1" applyFill="1" applyAlignment="1">
      <alignment horizontal="center"/>
    </xf>
    <xf numFmtId="0" fontId="6" fillId="2" borderId="0" xfId="0" applyFont="1" applyFill="1" applyAlignment="1">
      <alignment horizontal="center"/>
    </xf>
    <xf numFmtId="0" fontId="8" fillId="2" borderId="2" xfId="0" applyFont="1" applyFill="1" applyBorder="1" applyAlignment="1">
      <alignment horizontal="center"/>
    </xf>
    <xf numFmtId="0" fontId="5" fillId="2" borderId="0" xfId="0" applyFont="1" applyFill="1" applyAlignment="1">
      <alignment horizontal="center"/>
    </xf>
    <xf numFmtId="0" fontId="8" fillId="2" borderId="0" xfId="0" applyFont="1" applyFill="1" applyBorder="1" applyAlignment="1">
      <alignment horizontal="center"/>
    </xf>
    <xf numFmtId="2" fontId="6" fillId="0" borderId="0" xfId="0" applyNumberFormat="1" applyFont="1" applyFill="1" applyAlignment="1">
      <alignment horizontal="center"/>
    </xf>
    <xf numFmtId="164" fontId="0" fillId="2" borderId="0" xfId="0" applyNumberFormat="1" applyFill="1" applyBorder="1" applyAlignment="1">
      <alignment horizontal="center"/>
    </xf>
    <xf numFmtId="164" fontId="0" fillId="2" borderId="0" xfId="0" applyNumberFormat="1" applyFill="1" applyAlignment="1">
      <alignment horizontal="center"/>
    </xf>
    <xf numFmtId="44" fontId="6" fillId="0" borderId="0" xfId="1" applyFont="1" applyFill="1" applyAlignment="1">
      <alignment horizontal="center"/>
    </xf>
    <xf numFmtId="0" fontId="10" fillId="0" borderId="0" xfId="0" applyFont="1"/>
    <xf numFmtId="0" fontId="3" fillId="0" borderId="0" xfId="0" applyFont="1"/>
    <xf numFmtId="0" fontId="0" fillId="5" borderId="0" xfId="0" applyFill="1"/>
    <xf numFmtId="164" fontId="0" fillId="0" borderId="0" xfId="0" applyNumberFormat="1"/>
    <xf numFmtId="166" fontId="0" fillId="0" borderId="0" xfId="0" applyNumberFormat="1" applyAlignment="1">
      <alignment horizontal="center"/>
    </xf>
    <xf numFmtId="0" fontId="0" fillId="0" borderId="0" xfId="0" applyAlignment="1">
      <alignment horizontal="right"/>
    </xf>
    <xf numFmtId="44" fontId="16" fillId="0" borderId="0" xfId="1" applyFont="1" applyFill="1"/>
    <xf numFmtId="2" fontId="16" fillId="0" borderId="0" xfId="0" applyNumberFormat="1" applyFont="1" applyFill="1" applyAlignment="1">
      <alignment horizontal="center"/>
    </xf>
    <xf numFmtId="164" fontId="17" fillId="3" borderId="0" xfId="1" applyNumberFormat="1" applyFont="1" applyFill="1" applyBorder="1" applyAlignment="1">
      <alignment horizontal="center"/>
    </xf>
    <xf numFmtId="164" fontId="17" fillId="3" borderId="0" xfId="0" applyNumberFormat="1" applyFont="1" applyFill="1" applyBorder="1" applyAlignment="1">
      <alignment horizontal="center"/>
    </xf>
    <xf numFmtId="0" fontId="18" fillId="4" borderId="0" xfId="0" applyFont="1" applyFill="1" applyAlignment="1">
      <alignment horizontal="center"/>
    </xf>
    <xf numFmtId="164" fontId="17" fillId="4" borderId="0" xfId="0" applyNumberFormat="1" applyFont="1" applyFill="1" applyBorder="1" applyAlignment="1">
      <alignment horizontal="center"/>
    </xf>
    <xf numFmtId="2" fontId="16" fillId="0" borderId="0" xfId="0" applyNumberFormat="1" applyFont="1" applyFill="1" applyAlignment="1">
      <alignment horizontal="left"/>
    </xf>
    <xf numFmtId="0" fontId="15" fillId="2" borderId="0" xfId="0" applyFont="1" applyFill="1" applyBorder="1"/>
    <xf numFmtId="0" fontId="4" fillId="0" borderId="0" xfId="0" applyFont="1" applyFill="1" applyAlignment="1">
      <alignment horizontal="left"/>
    </xf>
    <xf numFmtId="9" fontId="16" fillId="0" borderId="0" xfId="30" applyFont="1" applyFill="1" applyAlignment="1">
      <alignment horizontal="center"/>
    </xf>
    <xf numFmtId="0" fontId="19" fillId="0" borderId="1" xfId="0" applyFont="1" applyFill="1" applyBorder="1"/>
    <xf numFmtId="8" fontId="19" fillId="0" borderId="11" xfId="0" applyNumberFormat="1" applyFont="1" applyFill="1" applyBorder="1" applyAlignment="1">
      <alignment horizontal="center"/>
    </xf>
    <xf numFmtId="0" fontId="1" fillId="5" borderId="0" xfId="0" applyFont="1" applyFill="1"/>
    <xf numFmtId="0" fontId="22" fillId="6" borderId="0" xfId="31"/>
    <xf numFmtId="0" fontId="24" fillId="0" borderId="0" xfId="0" applyFont="1"/>
    <xf numFmtId="0" fontId="25" fillId="0" borderId="2" xfId="0" applyFont="1" applyBorder="1"/>
    <xf numFmtId="0" fontId="0" fillId="0" borderId="0" xfId="0" applyBorder="1"/>
    <xf numFmtId="164" fontId="0" fillId="0" borderId="0" xfId="0" applyNumberFormat="1" applyBorder="1"/>
    <xf numFmtId="0" fontId="0" fillId="0" borderId="2" xfId="0" applyBorder="1"/>
    <xf numFmtId="164" fontId="0" fillId="0" borderId="2" xfId="0" applyNumberFormat="1" applyBorder="1"/>
    <xf numFmtId="0" fontId="19" fillId="0" borderId="0" xfId="0" applyFont="1"/>
    <xf numFmtId="165" fontId="0" fillId="0" borderId="0" xfId="0" applyNumberFormat="1"/>
    <xf numFmtId="9" fontId="19" fillId="0" borderId="0" xfId="30" applyFont="1"/>
    <xf numFmtId="165" fontId="19" fillId="0" borderId="0" xfId="0" applyNumberFormat="1" applyFont="1"/>
    <xf numFmtId="0" fontId="6" fillId="0" borderId="0" xfId="0" applyFont="1" applyFill="1" applyBorder="1"/>
    <xf numFmtId="0" fontId="6" fillId="0" borderId="2" xfId="0" applyFont="1" applyFill="1" applyBorder="1"/>
    <xf numFmtId="44" fontId="0" fillId="0" borderId="15" xfId="0" applyNumberFormat="1" applyFill="1" applyBorder="1" applyAlignment="1">
      <alignment horizontal="center"/>
    </xf>
    <xf numFmtId="0" fontId="19" fillId="0" borderId="15" xfId="0" applyNumberFormat="1" applyFont="1" applyFill="1" applyBorder="1" applyAlignment="1">
      <alignment horizontal="center"/>
    </xf>
    <xf numFmtId="17" fontId="0" fillId="5" borderId="0" xfId="0" applyNumberFormat="1" applyFill="1"/>
    <xf numFmtId="0" fontId="14" fillId="5" borderId="8" xfId="0" applyFont="1" applyFill="1" applyBorder="1"/>
    <xf numFmtId="0" fontId="14" fillId="5" borderId="4" xfId="0" applyFont="1" applyFill="1" applyBorder="1"/>
    <xf numFmtId="0" fontId="14" fillId="5" borderId="5" xfId="0" applyFont="1" applyFill="1" applyBorder="1"/>
    <xf numFmtId="0" fontId="21" fillId="5" borderId="9" xfId="0" applyFont="1" applyFill="1" applyBorder="1"/>
    <xf numFmtId="2" fontId="20" fillId="5" borderId="13" xfId="0" applyNumberFormat="1" applyFont="1" applyFill="1" applyBorder="1" applyAlignment="1">
      <alignment horizontal="center"/>
    </xf>
    <xf numFmtId="2" fontId="20" fillId="5" borderId="6" xfId="0" applyNumberFormat="1" applyFont="1" applyFill="1" applyBorder="1" applyAlignment="1">
      <alignment horizontal="center"/>
    </xf>
    <xf numFmtId="2" fontId="20" fillId="5" borderId="0" xfId="0" applyNumberFormat="1" applyFont="1" applyFill="1" applyBorder="1" applyAlignment="1">
      <alignment horizontal="center"/>
    </xf>
    <xf numFmtId="2" fontId="21" fillId="5" borderId="0" xfId="0" applyNumberFormat="1" applyFont="1" applyFill="1" applyBorder="1" applyAlignment="1">
      <alignment horizontal="center"/>
    </xf>
    <xf numFmtId="2" fontId="21" fillId="5" borderId="6" xfId="0" applyNumberFormat="1" applyFont="1" applyFill="1" applyBorder="1" applyAlignment="1">
      <alignment horizontal="center"/>
    </xf>
    <xf numFmtId="0" fontId="21" fillId="5" borderId="10" xfId="0" applyFont="1" applyFill="1" applyBorder="1"/>
    <xf numFmtId="10" fontId="21" fillId="5" borderId="3" xfId="30" applyNumberFormat="1" applyFont="1" applyFill="1" applyBorder="1" applyAlignment="1">
      <alignment horizontal="center"/>
    </xf>
    <xf numFmtId="10" fontId="21" fillId="5" borderId="7" xfId="30" applyNumberFormat="1" applyFont="1" applyFill="1" applyBorder="1" applyAlignment="1">
      <alignment horizontal="center"/>
    </xf>
    <xf numFmtId="0" fontId="21" fillId="5" borderId="8" xfId="0" applyFont="1" applyFill="1" applyBorder="1"/>
    <xf numFmtId="0" fontId="21" fillId="5" borderId="4" xfId="0" applyFont="1" applyFill="1" applyBorder="1"/>
    <xf numFmtId="0" fontId="21" fillId="5" borderId="5" xfId="0" applyFont="1" applyFill="1" applyBorder="1"/>
    <xf numFmtId="2" fontId="23" fillId="5" borderId="0" xfId="0" applyNumberFormat="1" applyFont="1" applyFill="1" applyBorder="1" applyAlignment="1">
      <alignment horizontal="center"/>
    </xf>
    <xf numFmtId="2" fontId="23" fillId="5" borderId="6" xfId="0" applyNumberFormat="1" applyFont="1" applyFill="1" applyBorder="1" applyAlignment="1">
      <alignment horizontal="center"/>
    </xf>
    <xf numFmtId="164" fontId="21" fillId="5" borderId="0" xfId="0" applyNumberFormat="1" applyFont="1" applyFill="1" applyBorder="1" applyAlignment="1">
      <alignment horizontal="center"/>
    </xf>
    <xf numFmtId="164" fontId="21" fillId="5" borderId="6" xfId="0" applyNumberFormat="1" applyFont="1" applyFill="1" applyBorder="1" applyAlignment="1">
      <alignment horizontal="center"/>
    </xf>
    <xf numFmtId="164" fontId="21" fillId="5" borderId="4" xfId="0" applyNumberFormat="1" applyFont="1" applyFill="1" applyBorder="1" applyAlignment="1">
      <alignment horizontal="center"/>
    </xf>
    <xf numFmtId="164" fontId="21" fillId="5" borderId="5" xfId="0" applyNumberFormat="1" applyFont="1" applyFill="1" applyBorder="1" applyAlignment="1">
      <alignment horizontal="center"/>
    </xf>
    <xf numFmtId="44" fontId="0" fillId="5" borderId="0" xfId="0" applyNumberFormat="1" applyFill="1"/>
    <xf numFmtId="164" fontId="21" fillId="5" borderId="3" xfId="0" applyNumberFormat="1" applyFont="1" applyFill="1" applyBorder="1" applyAlignment="1">
      <alignment horizontal="center"/>
    </xf>
    <xf numFmtId="164" fontId="21" fillId="5" borderId="7" xfId="0" applyNumberFormat="1" applyFont="1" applyFill="1" applyBorder="1" applyAlignment="1">
      <alignment horizontal="center"/>
    </xf>
    <xf numFmtId="0" fontId="0" fillId="5" borderId="0" xfId="0" applyFill="1" applyBorder="1"/>
    <xf numFmtId="44" fontId="0" fillId="5" borderId="0" xfId="0" applyNumberFormat="1" applyFill="1" applyBorder="1"/>
    <xf numFmtId="0" fontId="19" fillId="5" borderId="0" xfId="0" applyFont="1" applyFill="1" applyBorder="1"/>
    <xf numFmtId="0" fontId="20" fillId="5" borderId="0" xfId="0" applyFont="1" applyFill="1"/>
    <xf numFmtId="0" fontId="20" fillId="0" borderId="0" xfId="0" applyFont="1"/>
    <xf numFmtId="0" fontId="20" fillId="0" borderId="2" xfId="0" applyFont="1" applyBorder="1"/>
    <xf numFmtId="0" fontId="1" fillId="0" borderId="0" xfId="0" applyFont="1"/>
    <xf numFmtId="0" fontId="19" fillId="0" borderId="0" xfId="0" applyFont="1" applyAlignment="1">
      <alignment horizontal="center"/>
    </xf>
    <xf numFmtId="164" fontId="19" fillId="0" borderId="0" xfId="0" applyNumberFormat="1" applyFont="1" applyAlignment="1">
      <alignment horizontal="center"/>
    </xf>
    <xf numFmtId="10" fontId="19" fillId="0" borderId="0" xfId="0" applyNumberFormat="1" applyFont="1" applyAlignment="1">
      <alignment horizontal="center"/>
    </xf>
    <xf numFmtId="0" fontId="19" fillId="0" borderId="2" xfId="0" applyFont="1" applyBorder="1" applyAlignment="1">
      <alignment horizontal="center"/>
    </xf>
    <xf numFmtId="0" fontId="22" fillId="6" borderId="0" xfId="31" applyAlignment="1">
      <alignment horizontal="center"/>
    </xf>
    <xf numFmtId="164" fontId="19" fillId="0" borderId="0" xfId="0" applyNumberFormat="1" applyFont="1" applyBorder="1" applyAlignment="1">
      <alignment horizontal="center"/>
    </xf>
    <xf numFmtId="0" fontId="19" fillId="0" borderId="0" xfId="0" applyNumberFormat="1" applyFont="1" applyBorder="1" applyAlignment="1">
      <alignment horizontal="center"/>
    </xf>
    <xf numFmtId="0" fontId="0" fillId="0" borderId="0" xfId="0" applyFont="1"/>
    <xf numFmtId="0" fontId="26" fillId="0" borderId="0" xfId="0" applyFont="1" applyFill="1" applyAlignment="1">
      <alignment horizontal="center"/>
    </xf>
    <xf numFmtId="2" fontId="26" fillId="0" borderId="0" xfId="0" applyNumberFormat="1" applyFont="1" applyFill="1" applyAlignment="1">
      <alignment horizontal="center"/>
    </xf>
    <xf numFmtId="44" fontId="26" fillId="0" borderId="0" xfId="1" applyFont="1" applyFill="1" applyAlignment="1">
      <alignment horizontal="center"/>
    </xf>
    <xf numFmtId="2" fontId="26" fillId="5" borderId="16" xfId="0" applyNumberFormat="1" applyFont="1" applyFill="1" applyBorder="1" applyAlignment="1">
      <alignment horizontal="left"/>
    </xf>
    <xf numFmtId="0" fontId="0" fillId="5" borderId="1" xfId="0" applyFill="1" applyBorder="1"/>
    <xf numFmtId="2" fontId="16" fillId="5" borderId="1" xfId="0" applyNumberFormat="1" applyFont="1" applyFill="1" applyBorder="1" applyAlignment="1">
      <alignment horizontal="center"/>
    </xf>
    <xf numFmtId="0" fontId="4" fillId="5" borderId="1" xfId="0" applyFont="1" applyFill="1" applyBorder="1" applyAlignment="1">
      <alignment horizontal="left"/>
    </xf>
    <xf numFmtId="0" fontId="4" fillId="5" borderId="17" xfId="0" applyFont="1" applyFill="1" applyBorder="1" applyAlignment="1">
      <alignment horizontal="left"/>
    </xf>
    <xf numFmtId="2" fontId="16" fillId="5" borderId="18" xfId="0" applyNumberFormat="1" applyFont="1" applyFill="1" applyBorder="1" applyAlignment="1">
      <alignment horizontal="left"/>
    </xf>
    <xf numFmtId="0" fontId="0" fillId="5" borderId="2" xfId="0" applyFill="1" applyBorder="1"/>
    <xf numFmtId="0" fontId="0" fillId="5" borderId="2" xfId="0" applyFill="1" applyBorder="1" applyAlignment="1">
      <alignment horizontal="center"/>
    </xf>
    <xf numFmtId="0" fontId="0" fillId="5" borderId="19" xfId="0" applyFill="1" applyBorder="1" applyAlignment="1">
      <alignment horizontal="center"/>
    </xf>
    <xf numFmtId="0" fontId="20" fillId="0" borderId="0" xfId="0" applyFont="1" applyBorder="1"/>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horizontal="center" vertical="center"/>
    </xf>
    <xf numFmtId="0" fontId="0" fillId="3" borderId="1" xfId="0" applyFill="1" applyBorder="1"/>
    <xf numFmtId="0" fontId="0" fillId="4" borderId="1" xfId="0" applyFill="1" applyBorder="1"/>
    <xf numFmtId="164" fontId="16" fillId="0" borderId="0" xfId="1" applyNumberFormat="1" applyFont="1" applyFill="1" applyAlignment="1">
      <alignment horizontal="center"/>
    </xf>
    <xf numFmtId="164" fontId="16" fillId="0" borderId="2" xfId="1" applyNumberFormat="1" applyFont="1" applyFill="1" applyBorder="1" applyAlignment="1">
      <alignment horizontal="center"/>
    </xf>
    <xf numFmtId="164" fontId="16" fillId="0" borderId="0" xfId="1" applyNumberFormat="1" applyFont="1" applyFill="1" applyBorder="1" applyAlignment="1">
      <alignment horizontal="center"/>
    </xf>
    <xf numFmtId="0" fontId="19" fillId="0" borderId="16" xfId="0" applyFont="1" applyFill="1" applyBorder="1"/>
    <xf numFmtId="0" fontId="0" fillId="0" borderId="1" xfId="0" applyBorder="1"/>
    <xf numFmtId="0" fontId="0" fillId="0" borderId="17" xfId="0" applyBorder="1"/>
    <xf numFmtId="0" fontId="0" fillId="0" borderId="19" xfId="0" applyBorder="1"/>
    <xf numFmtId="0" fontId="18" fillId="0" borderId="0" xfId="0" applyFont="1"/>
    <xf numFmtId="0" fontId="22" fillId="6" borderId="4" xfId="31" applyBorder="1" applyAlignment="1">
      <alignment horizontal="center"/>
    </xf>
    <xf numFmtId="0" fontId="22" fillId="6" borderId="5" xfId="31" applyBorder="1" applyAlignment="1">
      <alignment horizontal="center"/>
    </xf>
    <xf numFmtId="0" fontId="22" fillId="6" borderId="0" xfId="31" applyBorder="1" applyAlignment="1">
      <alignment horizontal="center" vertical="center"/>
    </xf>
    <xf numFmtId="0" fontId="22" fillId="6" borderId="6" xfId="31" applyBorder="1" applyAlignment="1">
      <alignment horizontal="center" vertical="center"/>
    </xf>
    <xf numFmtId="0" fontId="19" fillId="7" borderId="0" xfId="0" applyFont="1" applyFill="1" applyAlignment="1">
      <alignment horizontal="center"/>
    </xf>
    <xf numFmtId="2" fontId="26" fillId="7" borderId="0" xfId="0" applyNumberFormat="1" applyFont="1" applyFill="1" applyAlignment="1">
      <alignment horizontal="center"/>
    </xf>
    <xf numFmtId="166" fontId="0" fillId="7" borderId="0" xfId="0" applyNumberFormat="1" applyFill="1" applyAlignment="1">
      <alignment horizontal="center"/>
    </xf>
    <xf numFmtId="44" fontId="6" fillId="7" borderId="0" xfId="1" applyFont="1" applyFill="1" applyAlignment="1">
      <alignment horizontal="center"/>
    </xf>
    <xf numFmtId="44" fontId="26" fillId="0" borderId="0" xfId="1" applyFont="1" applyFill="1"/>
    <xf numFmtId="0" fontId="13" fillId="5" borderId="0" xfId="0" applyFont="1" applyFill="1" applyAlignment="1">
      <alignment horizontal="center" wrapText="1"/>
    </xf>
    <xf numFmtId="0" fontId="22" fillId="6" borderId="8" xfId="31" applyBorder="1" applyAlignment="1">
      <alignment horizontal="right" vertical="center"/>
    </xf>
    <xf numFmtId="0" fontId="22" fillId="6" borderId="9" xfId="31" applyBorder="1" applyAlignment="1">
      <alignment horizontal="right" vertical="center"/>
    </xf>
    <xf numFmtId="0" fontId="22" fillId="6" borderId="8" xfId="31" applyBorder="1" applyAlignment="1">
      <alignment horizontal="left" vertical="center" indent="1"/>
    </xf>
    <xf numFmtId="0" fontId="22" fillId="6" borderId="9" xfId="31" applyBorder="1" applyAlignment="1">
      <alignment horizontal="left" vertical="center" indent="1"/>
    </xf>
    <xf numFmtId="0" fontId="22" fillId="6" borderId="14" xfId="31" applyBorder="1" applyAlignment="1">
      <alignment horizontal="center" vertical="center"/>
    </xf>
    <xf numFmtId="0" fontId="22" fillId="6" borderId="13" xfId="31" applyBorder="1" applyAlignment="1">
      <alignment horizontal="center" vertical="center"/>
    </xf>
    <xf numFmtId="0" fontId="22" fillId="6" borderId="5" xfId="31" applyBorder="1" applyAlignment="1">
      <alignment horizontal="center" vertical="center" wrapText="1"/>
    </xf>
    <xf numFmtId="0" fontId="22" fillId="6" borderId="6" xfId="31" applyBorder="1" applyAlignment="1">
      <alignment horizontal="center" vertical="center" wrapText="1"/>
    </xf>
    <xf numFmtId="0" fontId="0" fillId="0" borderId="0" xfId="0" applyFill="1" applyBorder="1" applyAlignment="1">
      <alignment horizontal="left" wrapText="1"/>
    </xf>
    <xf numFmtId="0" fontId="0" fillId="0" borderId="12" xfId="0" applyFill="1" applyBorder="1" applyAlignment="1">
      <alignment horizontal="left" wrapText="1"/>
    </xf>
    <xf numFmtId="0" fontId="0" fillId="0" borderId="0" xfId="0" applyFont="1" applyAlignment="1">
      <alignment horizontal="left" wrapText="1"/>
    </xf>
  </cellXfs>
  <cellStyles count="90">
    <cellStyle name="Accent1" xfId="31" builtinId="29"/>
    <cellStyle name="Currency" xfId="1" builtinId="4"/>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Normal" xfId="0" builtinId="0"/>
    <cellStyle name="Percent" xfId="30" builtinId="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JP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7</xdr:col>
      <xdr:colOff>57150</xdr:colOff>
      <xdr:row>0</xdr:row>
      <xdr:rowOff>609603</xdr:rowOff>
    </xdr:from>
    <xdr:to>
      <xdr:col>13</xdr:col>
      <xdr:colOff>95249</xdr:colOff>
      <xdr:row>1</xdr:row>
      <xdr:rowOff>3949</xdr:rowOff>
    </xdr:to>
    <xdr:pic>
      <xdr:nvPicPr>
        <xdr:cNvPr id="4" name="Picture 4" descr="01UICALS-metallic.jp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0" y="609603"/>
          <a:ext cx="3057524" cy="704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139700</xdr:colOff>
      <xdr:row>2</xdr:row>
      <xdr:rowOff>50800</xdr:rowOff>
    </xdr:from>
    <xdr:to>
      <xdr:col>11</xdr:col>
      <xdr:colOff>533400</xdr:colOff>
      <xdr:row>26</xdr:row>
      <xdr:rowOff>0</xdr:rowOff>
    </xdr:to>
    <xdr:pic>
      <xdr:nvPicPr>
        <xdr:cNvPr id="2" name="Picture 1" descr="IMG_5943.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0" y="1536700"/>
          <a:ext cx="7124700" cy="4749800"/>
        </a:xfrm>
        <a:prstGeom prst="rect">
          <a:avLst/>
        </a:prstGeom>
      </xdr:spPr>
    </xdr:pic>
    <xdr:clientData/>
  </xdr:twoCellAnchor>
  <xdr:twoCellAnchor editAs="oneCell">
    <xdr:from>
      <xdr:col>0</xdr:col>
      <xdr:colOff>457200</xdr:colOff>
      <xdr:row>0</xdr:row>
      <xdr:rowOff>666750</xdr:rowOff>
    </xdr:from>
    <xdr:to>
      <xdr:col>6</xdr:col>
      <xdr:colOff>495300</xdr:colOff>
      <xdr:row>1</xdr:row>
      <xdr:rowOff>9525</xdr:rowOff>
    </xdr:to>
    <xdr:pic>
      <xdr:nvPicPr>
        <xdr:cNvPr id="5" name="Picture 4" descr="http://ext.wsu.edu/identity/ext/extcolo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7200" y="666750"/>
          <a:ext cx="35814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333374</xdr:colOff>
      <xdr:row>0</xdr:row>
      <xdr:rowOff>180974</xdr:rowOff>
    </xdr:from>
    <xdr:to>
      <xdr:col>11</xdr:col>
      <xdr:colOff>552449</xdr:colOff>
      <xdr:row>37</xdr:row>
      <xdr:rowOff>38099</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33374" y="180974"/>
          <a:ext cx="6924675" cy="6905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Introduction</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Consumer demand for locally produced, high quality foods has expanded opportunities for small scale enterprises such as pastured poultry producers. The widespread growth in farmers’ markets across the nation creates opportunities for small-scale producers to meet consumers and test local market demand for their products. Many consider pastured poultry to be healthier and more flavorful. A growing number of consumers also support humanely raised protein sources (Laux, 2012).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Raising pastured poultry appeals to smaller producers as it has relatively low entry costs. Producers can charge more for poultry that is pastured, rather than raised in a traditional large confinement operation. However, they need to know all their production costs and what they can charge in order to determine if their pastured poultry enterprise will be profitable.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Costs and returns for organic broilers are compared for two breeds, the Cornish Cross, which is the industry standard, a hybrid meat breed developed for high feed efficiency and quick maturation, and the slower maturing Slow Cornish Cross that is better adapted to pastured production. Data from five years of trials conducted at Washington State University’s Experiment Station in Puyallup, WA, were used to compare broiler production using chicken “tractors,” or movable pens. The chickens provided fertilizer for organic vegetable production at the site.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Requirements for organic poultry production were established by U.S. Department of Agriculture under the regulations for organic labeling in 2002 (Dimitri and Greene, 2002). Certified organic broilers must not receive antibiotics or growth producing hormones. Sick animals must be treated, even if they will lose their organic status. Organic and non-organic animals must be raised separately. Their feed must be 100% organic, without any animal byproducts. Animals must have access to the outdoors, shade, fresh air and sunlight, suitable for each stage of production. Finally, manure must be managed properly to prevent contamination of soil, water, or crops.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Producers interested in raising pastured poultry production for sale on a small scale will first need to estimate their costs of production so they can determine the consumer demand at that price. Their customers will want to know the selling price per pound before committing to their purchase. Small scale producers may want to take orders and get deposits from their customers.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Processing poultry for sale may need to be done at a custom facility, if available nearby. Economically it may not be a feasible for a small scale producer to invest in poultry processing equipment and facilities, particularly if they are just starting out. Alternatively they may be able to get a size exemption from state regulations and process the chickens on their farm themselves. This analysis assumes that producers will use a custom facility. A</a:t>
          </a:r>
          <a:r>
            <a:rPr lang="en-US" sz="1100" baseline="0">
              <a:solidFill>
                <a:schemeClr val="dk1"/>
              </a:solidFill>
              <a:effectLst/>
              <a:latin typeface="+mn-lt"/>
              <a:ea typeface="+mn-ea"/>
              <a:cs typeface="+mn-cs"/>
            </a:rPr>
            <a:t> detailed examination of small scale processing facilities and regulations was beyond the scope of this study.</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This production guide uses actual costs and returns averaged over five seasons near Puyallup, WA. Producers can use the spreadsheet version of the broiler budgets in order to enter their own cost of production estimates. </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285750</xdr:colOff>
      <xdr:row>0</xdr:row>
      <xdr:rowOff>161925</xdr:rowOff>
    </xdr:from>
    <xdr:to>
      <xdr:col>12</xdr:col>
      <xdr:colOff>228600</xdr:colOff>
      <xdr:row>41</xdr:row>
      <xdr:rowOff>19050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0" y="161925"/>
          <a:ext cx="7258050" cy="7667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Background: Consumer Demand for Organics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Consumer demand for organic food has risen steadily since the USDA organic standards were established in 2002. While the rate of demand in growth slowed, along with the U.S. economy, from 2007-2009, the overall demand for organic products has steadily grown (Fig 1). In 2012, U.S. organic food sales were estimated at $28 billion (Greene, 2013).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Nearly 30.6 million organic broilers were produced in the U.S. in 2008 (USDA-NASS) by organic producers, including both certified and exempt. This number is approximately one-third of one percent of total U.S. broilers (measured at 8.91 billion in the 2007 Ag. Census).  Farmers received an average price of $6.40 per organic broiler in 2008. Nearly two-thirds of the 2008 sales for U.S. organic broilers were in California, which had $129 million in sales, followed by Pennsylvania with $15 million and Iowa with $8.8 million (USDA-NASS). Of the total $195.8 million in organic broiler sales in 2008, 59% of sales were for broilers from certified organic producers. The remaining sales were for broilers from non-certified producers (Greene, 2013). The majority of broiler sales were at the wholesale level (81%), with direct-to-retail making up 13% of sales and direct-to-consumer sales of 6% of sales (Greene, 2013).</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Small-scale poultry production and processing as presented in this bulletin is quite expensive relative to commercial organic production. 2012 Census of Agriculture reported that U.S. broiler producers averaged 257,000 birds per operation in 2012 (USDA-NASS). A 2008 Organic Producers Survey reported 237 farms, of which 69 were exempt (1,000 birds per year or less). The exempt farms averaged 72 birds per year, compared to the 168 certified organic producers, who averaged 182,000 birds per year. The larger certified organic producers will have significant economies of scale compared to the exempt operations, which will likely be similar to those presented in this publication. In these trials, two batches of 75 day-old chicks were purchased each year, one batch of Cornish Cross and one batch of Slow Cornish Cross.</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Figure 1. Annual organic food sales in the U.S. ($ billion) and annual growth rate in U.S. organic food sales, 2004-2014. </a:t>
          </a:r>
          <a:endParaRPr lang="en-US">
            <a:effectLst/>
          </a:endParaRPr>
        </a:p>
        <a:p>
          <a:r>
            <a:rPr lang="en-US" sz="1100">
              <a:solidFill>
                <a:schemeClr val="dk1"/>
              </a:solidFill>
              <a:effectLst/>
              <a:latin typeface="+mn-lt"/>
              <a:ea typeface="+mn-ea"/>
              <a:cs typeface="+mn-cs"/>
            </a:rPr>
            <a:t>Source: This chart appears in </a:t>
          </a:r>
          <a:r>
            <a:rPr lang="en-US" sz="1100" i="1">
              <a:solidFill>
                <a:schemeClr val="dk1"/>
              </a:solidFill>
              <a:effectLst/>
              <a:latin typeface="+mn-lt"/>
              <a:ea typeface="+mn-ea"/>
              <a:cs typeface="+mn-cs"/>
            </a:rPr>
            <a:t>Agricultural Resources and Environmental Indicators, 2012 Edition</a:t>
          </a:r>
          <a:r>
            <a:rPr lang="en-US" sz="1100">
              <a:solidFill>
                <a:schemeClr val="dk1"/>
              </a:solidFill>
              <a:effectLst/>
              <a:latin typeface="+mn-lt"/>
              <a:ea typeface="+mn-ea"/>
              <a:cs typeface="+mn-cs"/>
            </a:rPr>
            <a:t>, EIB-98, August 2012.</a:t>
          </a:r>
          <a:endParaRPr lang="en-US">
            <a:effectLst/>
          </a:endParaRPr>
        </a:p>
        <a:p>
          <a:endParaRPr lang="en-US" sz="1100"/>
        </a:p>
      </xdr:txBody>
    </xdr:sp>
    <xdr:clientData/>
  </xdr:twoCellAnchor>
  <xdr:twoCellAnchor editAs="oneCell">
    <xdr:from>
      <xdr:col>0</xdr:col>
      <xdr:colOff>390525</xdr:colOff>
      <xdr:row>23</xdr:row>
      <xdr:rowOff>180975</xdr:rowOff>
    </xdr:from>
    <xdr:to>
      <xdr:col>8</xdr:col>
      <xdr:colOff>485775</xdr:colOff>
      <xdr:row>37</xdr:row>
      <xdr:rowOff>114300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stretch>
          <a:fillRect/>
        </a:stretch>
      </xdr:blipFill>
      <xdr:spPr>
        <a:xfrm>
          <a:off x="390525" y="4562475"/>
          <a:ext cx="4972050" cy="2600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31750</xdr:colOff>
      <xdr:row>29</xdr:row>
      <xdr:rowOff>52916</xdr:rowOff>
    </xdr:from>
    <xdr:to>
      <xdr:col>3</xdr:col>
      <xdr:colOff>931334</xdr:colOff>
      <xdr:row>46</xdr:row>
      <xdr:rowOff>177800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26483" y="5226049"/>
          <a:ext cx="5217584" cy="32914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dk1"/>
              </a:solidFill>
              <a:effectLst/>
              <a:latin typeface="+mn-lt"/>
              <a:ea typeface="+mn-ea"/>
              <a:cs typeface="+mn-cs"/>
            </a:rPr>
            <a:t>Results</a:t>
          </a:r>
        </a:p>
        <a:p>
          <a:endParaRPr lang="en-US" sz="1200" b="1">
            <a:solidFill>
              <a:schemeClr val="dk1"/>
            </a:solidFill>
            <a:effectLst/>
            <a:latin typeface="+mn-lt"/>
            <a:ea typeface="+mn-ea"/>
            <a:cs typeface="+mn-cs"/>
          </a:endParaRPr>
        </a:p>
        <a:p>
          <a:r>
            <a:rPr lang="en-US" sz="1100">
              <a:solidFill>
                <a:schemeClr val="dk1"/>
              </a:solidFill>
              <a:effectLst/>
              <a:latin typeface="+mn-lt"/>
              <a:ea typeface="+mn-ea"/>
              <a:cs typeface="+mn-cs"/>
            </a:rPr>
            <a:t>In five years of trials at the WSU Puyallup Experiment station, standard CC broilers were compared to slower maturing meat breeds. Data for five years of CC production are compared to four years of Cornish Cross Slow (CCS) production as a basis for the estimates used in this bulletin. The CCS breed is still a hybrid bred for meat production, but with fewer leg, heart, and heat sensitivity problems. However, CCS broilers take longer to finish and will not attain the same size as the standard CC broilers. In our trials, the CC broilers had an average carcass weight of 4.71 lb at 8.17 weeks compared to the CCS broilers with an average weight of 3.50 lb at 11 weeks (Table 1). For the CC chickens, feed conversion averaged 3.71 lb of feed per pound of finished meat over 5 different years.  The CCS chickens required 47% more feed, on average, over 4 years of trials. They averaged 5.51 lb of feed per pound of finished meat. Producers may wish to increase the carcass weight by waiting to butcher until the birds are slightly heavier.</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CCS had lower mortality, averaging 6.67% over four years of trials, and ranging from 1% to 19%. Mortality rates for CC averaged 12.00% over five years, and ranged from 4% to 22%. </a:t>
          </a: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428625</xdr:colOff>
      <xdr:row>0</xdr:row>
      <xdr:rowOff>171450</xdr:rowOff>
    </xdr:from>
    <xdr:to>
      <xdr:col>9</xdr:col>
      <xdr:colOff>266700</xdr:colOff>
      <xdr:row>28</xdr:row>
      <xdr:rowOff>28575</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428625" y="171450"/>
          <a:ext cx="5324475" cy="5191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References</a:t>
          </a:r>
        </a:p>
        <a:p>
          <a:r>
            <a:rPr lang="en-US" sz="1100">
              <a:solidFill>
                <a:schemeClr val="dk1"/>
              </a:solidFill>
              <a:effectLst/>
              <a:latin typeface="+mn-lt"/>
              <a:ea typeface="+mn-ea"/>
              <a:cs typeface="+mn-cs"/>
            </a:rPr>
            <a:t>Fanatico, Anne. Updated by Betsy Conner, 2010. Meat Chicken Breeds for Pastured Production. ATTRA, National Sustainable Agriculture Information Service, </a:t>
          </a:r>
          <a:r>
            <a:rPr lang="en-US" sz="1100" u="sng">
              <a:solidFill>
                <a:schemeClr val="dk1"/>
              </a:solidFill>
              <a:effectLst/>
              <a:latin typeface="+mn-lt"/>
              <a:ea typeface="+mn-ea"/>
              <a:cs typeface="+mn-cs"/>
              <a:hlinkClick xmlns:r="http://schemas.openxmlformats.org/officeDocument/2006/relationships" r:id=""/>
            </a:rPr>
            <a:t>http://www.attra.ncat.org</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Fanatico, Anne and Holly Born. 2002. Label Rouge: Pasture-Based Poultry Production in France. ATTRA, National Sustainable Agriculture Information Service. </a:t>
          </a:r>
          <a:r>
            <a:rPr lang="en-US" sz="1100" u="sng">
              <a:solidFill>
                <a:schemeClr val="dk1"/>
              </a:solidFill>
              <a:effectLst/>
              <a:latin typeface="+mn-lt"/>
              <a:ea typeface="+mn-ea"/>
              <a:cs typeface="+mn-cs"/>
              <a:hlinkClick xmlns:r="http://schemas.openxmlformats.org/officeDocument/2006/relationships" r:id=""/>
            </a:rPr>
            <a:t>http://cecentralsierra.ucanr.org/files/122130.pdf</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Greene, Catherine. 2013. Growth Patterns in the U.S. Organic Industry. Amber Waves, Oct. 2013. </a:t>
          </a:r>
          <a:r>
            <a:rPr lang="en-US" sz="1100" u="sng">
              <a:solidFill>
                <a:schemeClr val="dk1"/>
              </a:solidFill>
              <a:effectLst/>
              <a:latin typeface="+mn-lt"/>
              <a:ea typeface="+mn-ea"/>
              <a:cs typeface="+mn-cs"/>
              <a:hlinkClick xmlns:r="http://schemas.openxmlformats.org/officeDocument/2006/relationships" r:id=""/>
            </a:rPr>
            <a:t>http://www.ers.usda.gov/amber-waves/2013-october/growth-patterns-in-the-us-organic-industry.aspx#.U2f-51dfCjw</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Laux, Marsha. 2012. Pastured Poultry Profile (revised). Agricultural Marketing Resource Center, Iowa State University. </a:t>
          </a:r>
          <a:r>
            <a:rPr lang="en-US" sz="1100" u="sng">
              <a:solidFill>
                <a:schemeClr val="dk1"/>
              </a:solidFill>
              <a:effectLst/>
              <a:latin typeface="+mn-lt"/>
              <a:ea typeface="+mn-ea"/>
              <a:cs typeface="+mn-cs"/>
              <a:hlinkClick xmlns:r="http://schemas.openxmlformats.org/officeDocument/2006/relationships" r:id=""/>
            </a:rPr>
            <a:t>http://www.agmrc.org/commodities__products/livestock/poultry/pastured-poultry-profile/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Resources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In Season Farms Ltd.</a:t>
          </a:r>
        </a:p>
        <a:p>
          <a:r>
            <a:rPr lang="en-US" sz="1100">
              <a:solidFill>
                <a:schemeClr val="dk1"/>
              </a:solidFill>
              <a:effectLst/>
              <a:latin typeface="+mn-lt"/>
              <a:ea typeface="+mn-ea"/>
              <a:cs typeface="+mn-cs"/>
            </a:rPr>
            <a:t>http://inseasonfarms.wordpress.com/</a:t>
          </a:r>
        </a:p>
        <a:p>
          <a:r>
            <a:rPr lang="en-US" sz="1100" u="sng">
              <a:solidFill>
                <a:schemeClr val="dk1"/>
              </a:solidFill>
              <a:effectLst/>
              <a:latin typeface="+mn-lt"/>
              <a:ea typeface="+mn-ea"/>
              <a:cs typeface="+mn-cs"/>
              <a:hlinkClick xmlns:r="http://schemas.openxmlformats.org/officeDocument/2006/relationships" r:id=""/>
            </a:rPr>
            <a:t>27831 Huntingdon Rd </a:t>
          </a:r>
          <a:br>
            <a:rPr lang="en-US" sz="1100" u="sng">
              <a:solidFill>
                <a:schemeClr val="dk1"/>
              </a:solidFill>
              <a:effectLst/>
              <a:latin typeface="+mn-lt"/>
              <a:ea typeface="+mn-ea"/>
              <a:cs typeface="+mn-cs"/>
              <a:hlinkClick xmlns:r="http://schemas.openxmlformats.org/officeDocument/2006/relationships" r:id=""/>
            </a:rPr>
          </a:br>
          <a:r>
            <a:rPr lang="en-US" sz="1100" u="sng">
              <a:solidFill>
                <a:schemeClr val="dk1"/>
              </a:solidFill>
              <a:effectLst/>
              <a:latin typeface="+mn-lt"/>
              <a:ea typeface="+mn-ea"/>
              <a:cs typeface="+mn-cs"/>
              <a:hlinkClick xmlns:r="http://schemas.openxmlformats.org/officeDocument/2006/relationships" r:id=""/>
            </a:rPr>
            <a:t>Abbotsford, BC V4X 1B6‎</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+1 (604) 857-5781</a:t>
          </a:r>
        </a:p>
        <a:p>
          <a:r>
            <a:rPr lang="en-US" sz="1100">
              <a:solidFill>
                <a:schemeClr val="dk1"/>
              </a:solidFill>
              <a:effectLst/>
              <a:latin typeface="+mn-lt"/>
              <a:ea typeface="+mn-ea"/>
              <a:cs typeface="+mn-cs"/>
            </a:rPr>
            <a:t>Mon - Fri: 9:00 am - 5:00 pm</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Supplier of certified organic feeds based in British Columbia, Canada, with delivery available to Washington and Oregon. </a:t>
          </a:r>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agecon/Dropbox/chickens/budget%20example,%20dai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Table 1 Enterprise Budget "/>
      <sheetName val="Table 2 Capital Costs"/>
      <sheetName val="Amortization Factors"/>
      <sheetName val="Tables 3 &amp; 4"/>
      <sheetName val="Table 5"/>
    </sheetNames>
    <sheetDataSet>
      <sheetData sheetId="0"/>
      <sheetData sheetId="1">
        <row r="3">
          <cell r="D3">
            <v>226.5</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M33"/>
  <sheetViews>
    <sheetView tabSelected="1" topLeftCell="A4" zoomScale="80" zoomScaleNormal="80" workbookViewId="0">
      <selection activeCell="U10" sqref="U10"/>
    </sheetView>
  </sheetViews>
  <sheetFormatPr baseColWidth="10" defaultColWidth="8.83203125" defaultRowHeight="15"/>
  <cols>
    <col min="1" max="12" width="8.83203125" style="62"/>
    <col min="13" max="13" width="1" style="62" customWidth="1"/>
    <col min="14" max="16384" width="8.83203125" style="62"/>
  </cols>
  <sheetData>
    <row r="1" spans="2:2" ht="103.5" customHeight="1">
      <c r="B1"/>
    </row>
    <row r="18" spans="2:13" ht="56.25" customHeight="1"/>
    <row r="21" spans="2:13">
      <c r="C21"/>
    </row>
    <row r="28" spans="2:13" ht="16">
      <c r="K28" s="78" t="s">
        <v>93</v>
      </c>
    </row>
    <row r="29" spans="2:13" ht="84" customHeight="1">
      <c r="B29" s="169" t="s">
        <v>125</v>
      </c>
      <c r="C29" s="169"/>
      <c r="D29" s="169"/>
      <c r="E29" s="169"/>
      <c r="F29" s="169"/>
      <c r="G29" s="169"/>
      <c r="H29" s="169"/>
      <c r="I29" s="169"/>
      <c r="J29" s="169"/>
      <c r="K29" s="169"/>
      <c r="L29" s="169"/>
      <c r="M29" s="169"/>
    </row>
    <row r="31" spans="2:13">
      <c r="C31" s="24" t="s">
        <v>86</v>
      </c>
      <c r="D31" s="24"/>
      <c r="E31" s="24"/>
      <c r="F31" s="24"/>
      <c r="G31" s="24"/>
      <c r="H31" s="24"/>
    </row>
    <row r="33" spans="7:7">
      <c r="G33" s="94"/>
    </row>
  </sheetData>
  <mergeCells count="1">
    <mergeCell ref="B29:M29"/>
  </mergeCells>
  <pageMargins left="0.7" right="0.7" top="0.75" bottom="0.75" header="0.3" footer="0.3"/>
  <pageSetup scale="78"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D28"/>
  <sheetViews>
    <sheetView workbookViewId="0">
      <selection activeCell="A27" sqref="A27:D28"/>
    </sheetView>
  </sheetViews>
  <sheetFormatPr baseColWidth="10" defaultColWidth="8.83203125" defaultRowHeight="15"/>
  <cols>
    <col min="1" max="1" width="45.6640625" customWidth="1"/>
  </cols>
  <sheetData>
    <row r="1" spans="1:2" ht="16">
      <c r="A1" s="125" t="s">
        <v>111</v>
      </c>
    </row>
    <row r="2" spans="1:2" ht="16">
      <c r="A2" s="79" t="s">
        <v>3</v>
      </c>
      <c r="B2" s="79" t="s">
        <v>102</v>
      </c>
    </row>
    <row r="3" spans="1:2">
      <c r="A3" s="61" t="s">
        <v>64</v>
      </c>
    </row>
    <row r="4" spans="1:2">
      <c r="A4" t="s">
        <v>50</v>
      </c>
      <c r="B4" s="89">
        <v>250</v>
      </c>
    </row>
    <row r="5" spans="1:2">
      <c r="A5" t="s">
        <v>51</v>
      </c>
      <c r="B5" s="86">
        <v>0</v>
      </c>
    </row>
    <row r="6" spans="1:2">
      <c r="A6" t="s">
        <v>52</v>
      </c>
      <c r="B6" s="86">
        <v>10</v>
      </c>
    </row>
    <row r="7" spans="1:2">
      <c r="A7" t="s">
        <v>53</v>
      </c>
      <c r="B7" s="88">
        <v>0.06</v>
      </c>
    </row>
    <row r="8" spans="1:2">
      <c r="A8" t="s">
        <v>54</v>
      </c>
      <c r="B8" s="63">
        <f>(B4-B5)/B6</f>
        <v>25</v>
      </c>
    </row>
    <row r="9" spans="1:2">
      <c r="A9" s="84" t="s">
        <v>55</v>
      </c>
      <c r="B9" s="85">
        <f>(B4+B5)/2*B7</f>
        <v>7.5</v>
      </c>
    </row>
    <row r="11" spans="1:2">
      <c r="A11" s="133" t="s">
        <v>112</v>
      </c>
    </row>
    <row r="12" spans="1:2" ht="16">
      <c r="A12" s="79" t="s">
        <v>3</v>
      </c>
      <c r="B12" s="79" t="s">
        <v>102</v>
      </c>
    </row>
    <row r="13" spans="1:2">
      <c r="A13" s="24" t="s">
        <v>69</v>
      </c>
      <c r="B13" s="89">
        <v>60</v>
      </c>
    </row>
    <row r="14" spans="1:2">
      <c r="A14" s="24" t="s">
        <v>68</v>
      </c>
      <c r="B14" s="89">
        <v>50</v>
      </c>
    </row>
    <row r="15" spans="1:2">
      <c r="A15" s="65" t="s">
        <v>41</v>
      </c>
      <c r="B15" s="87">
        <f>SUM(B13:B14)</f>
        <v>110</v>
      </c>
    </row>
    <row r="16" spans="1:2">
      <c r="A16" t="s">
        <v>70</v>
      </c>
      <c r="B16" s="86">
        <v>0</v>
      </c>
    </row>
    <row r="17" spans="1:4">
      <c r="A17" t="s">
        <v>52</v>
      </c>
      <c r="B17" s="86">
        <v>5</v>
      </c>
    </row>
    <row r="18" spans="1:4">
      <c r="A18" t="s">
        <v>53</v>
      </c>
      <c r="B18" s="88">
        <v>0.06</v>
      </c>
    </row>
    <row r="19" spans="1:4">
      <c r="A19" t="s">
        <v>54</v>
      </c>
      <c r="B19" s="63">
        <f>(B15-B16)/B17</f>
        <v>22</v>
      </c>
    </row>
    <row r="20" spans="1:4">
      <c r="A20" s="84" t="s">
        <v>55</v>
      </c>
      <c r="B20" s="85">
        <f>(B15+B16)/2*B18</f>
        <v>3.3</v>
      </c>
    </row>
    <row r="22" spans="1:4" ht="33" customHeight="1">
      <c r="A22" s="180" t="s">
        <v>113</v>
      </c>
      <c r="B22" s="180"/>
    </row>
    <row r="23" spans="1:4" ht="16">
      <c r="A23" s="79" t="s">
        <v>103</v>
      </c>
      <c r="B23" s="79" t="s">
        <v>102</v>
      </c>
    </row>
    <row r="24" spans="1:4">
      <c r="A24" s="90" t="s">
        <v>71</v>
      </c>
      <c r="B24" s="83">
        <f>B19+BRdepn</f>
        <v>47</v>
      </c>
    </row>
    <row r="25" spans="1:4">
      <c r="A25" s="91" t="s">
        <v>73</v>
      </c>
      <c r="B25" s="85">
        <f>B20+BRdepn</f>
        <v>28.3</v>
      </c>
    </row>
    <row r="27" spans="1:4">
      <c r="A27" s="155" t="s">
        <v>78</v>
      </c>
      <c r="B27" s="156"/>
      <c r="C27" s="156"/>
      <c r="D27" s="157"/>
    </row>
    <row r="28" spans="1:4">
      <c r="A28" s="142" t="s">
        <v>79</v>
      </c>
      <c r="B28" s="84"/>
      <c r="C28" s="84"/>
      <c r="D28" s="158"/>
    </row>
  </sheetData>
  <mergeCells count="1">
    <mergeCell ref="A22:B22"/>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
  <sheetViews>
    <sheetView workbookViewId="0">
      <selection activeCell="P26" sqref="P26"/>
    </sheetView>
  </sheetViews>
  <sheetFormatPr baseColWidth="10" defaultColWidth="9.1640625" defaultRowHeight="15"/>
  <cols>
    <col min="1" max="16384" width="9.1640625" style="62"/>
  </cols>
  <sheetData/>
  <pageMargins left="0.7" right="0.7" top="0.75" bottom="0.75" header="0.3" footer="0.3"/>
  <pageSetup scale="9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
  <sheetViews>
    <sheetView workbookViewId="0">
      <selection activeCell="L38" sqref="L38"/>
    </sheetView>
  </sheetViews>
  <sheetFormatPr baseColWidth="10" defaultColWidth="9.1640625" defaultRowHeight="15"/>
  <cols>
    <col min="1" max="16384" width="9.1640625" style="62"/>
  </cols>
  <sheetData/>
  <pageMargins left="0.7" right="0.7" top="0.75" bottom="0.75" header="0.3" footer="0.3"/>
  <pageSetup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workbookViewId="0">
      <selection activeCell="M42" sqref="A1:M42"/>
    </sheetView>
  </sheetViews>
  <sheetFormatPr baseColWidth="10" defaultColWidth="9.1640625" defaultRowHeight="15"/>
  <cols>
    <col min="1" max="16384" width="9.1640625" style="62"/>
  </cols>
  <sheetData/>
  <pageMargins left="0.7" right="0.7" top="0.75" bottom="0.75" header="0.3" footer="0.3"/>
  <pageSetup scale="7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B2:F29"/>
  <sheetViews>
    <sheetView zoomScale="113" zoomScaleNormal="90" zoomScalePageLayoutView="90" workbookViewId="0">
      <selection activeCell="J23" sqref="J23"/>
    </sheetView>
  </sheetViews>
  <sheetFormatPr baseColWidth="10" defaultColWidth="8.83203125" defaultRowHeight="15"/>
  <cols>
    <col min="1" max="1" width="2.83203125" style="62" customWidth="1"/>
    <col min="2" max="2" width="50.5" style="62" customWidth="1"/>
    <col min="3" max="3" width="12.5" style="62" customWidth="1"/>
    <col min="4" max="4" width="14.5" style="62" customWidth="1"/>
    <col min="5" max="5" width="2.5" style="62" customWidth="1"/>
    <col min="6" max="16384" width="8.83203125" style="62"/>
  </cols>
  <sheetData>
    <row r="2" spans="2:4" ht="17" thickBot="1">
      <c r="B2" s="122" t="s">
        <v>104</v>
      </c>
    </row>
    <row r="3" spans="2:4" ht="16">
      <c r="B3" s="170"/>
      <c r="C3" s="160" t="s">
        <v>21</v>
      </c>
      <c r="D3" s="161" t="s">
        <v>21</v>
      </c>
    </row>
    <row r="4" spans="2:4" ht="17" thickBot="1">
      <c r="B4" s="171"/>
      <c r="C4" s="162" t="s">
        <v>21</v>
      </c>
      <c r="D4" s="163" t="s">
        <v>23</v>
      </c>
    </row>
    <row r="5" spans="2:4" ht="7.5" customHeight="1">
      <c r="B5" s="95"/>
      <c r="C5" s="96"/>
      <c r="D5" s="97"/>
    </row>
    <row r="6" spans="2:4" ht="16">
      <c r="B6" s="98" t="s">
        <v>88</v>
      </c>
      <c r="C6" s="99">
        <f>SUM('Cornish Cross'!D20:D21)</f>
        <v>17.47</v>
      </c>
      <c r="D6" s="100">
        <f>SUM('Cornish Cross Slow'!D19:D20)</f>
        <v>19.3</v>
      </c>
    </row>
    <row r="7" spans="2:4" ht="16">
      <c r="B7" s="98" t="s">
        <v>89</v>
      </c>
      <c r="C7" s="101">
        <f>C17</f>
        <v>4.71</v>
      </c>
      <c r="D7" s="100">
        <f>D17</f>
        <v>3.5</v>
      </c>
    </row>
    <row r="8" spans="2:4" ht="17" thickBot="1">
      <c r="B8" s="98" t="s">
        <v>87</v>
      </c>
      <c r="C8" s="102">
        <f>C6/C7</f>
        <v>3.7091295116772822</v>
      </c>
      <c r="D8" s="100">
        <f>D6/D7</f>
        <v>5.5142857142857142</v>
      </c>
    </row>
    <row r="9" spans="2:4" ht="7.5" customHeight="1">
      <c r="B9" s="95"/>
      <c r="C9" s="96"/>
      <c r="D9" s="97"/>
    </row>
    <row r="10" spans="2:4" ht="16">
      <c r="B10" s="98" t="s">
        <v>92</v>
      </c>
      <c r="C10" s="102">
        <v>8.17</v>
      </c>
      <c r="D10" s="103">
        <v>11</v>
      </c>
    </row>
    <row r="11" spans="2:4" ht="17" thickBot="1">
      <c r="B11" s="104" t="s">
        <v>90</v>
      </c>
      <c r="C11" s="105">
        <f>'Cornish Cross'!F2</f>
        <v>0.12</v>
      </c>
      <c r="D11" s="106">
        <f>'Cornish Cross Slow'!F2</f>
        <v>6.6666666666666652E-2</v>
      </c>
    </row>
    <row r="13" spans="2:4" ht="17" thickBot="1">
      <c r="B13" s="122" t="s">
        <v>105</v>
      </c>
    </row>
    <row r="14" spans="2:4" ht="16">
      <c r="B14" s="170"/>
      <c r="C14" s="160" t="s">
        <v>21</v>
      </c>
      <c r="D14" s="161" t="s">
        <v>21</v>
      </c>
    </row>
    <row r="15" spans="2:4" ht="17" thickBot="1">
      <c r="B15" s="171"/>
      <c r="C15" s="162" t="s">
        <v>22</v>
      </c>
      <c r="D15" s="163" t="s">
        <v>23</v>
      </c>
    </row>
    <row r="16" spans="2:4" ht="7.5" customHeight="1">
      <c r="B16" s="107"/>
      <c r="C16" s="108"/>
      <c r="D16" s="109"/>
    </row>
    <row r="17" spans="2:6" ht="16">
      <c r="B17" s="98" t="s">
        <v>77</v>
      </c>
      <c r="C17" s="110">
        <v>4.71</v>
      </c>
      <c r="D17" s="111">
        <v>3.5</v>
      </c>
    </row>
    <row r="18" spans="2:6" ht="16">
      <c r="B18" s="98" t="s">
        <v>61</v>
      </c>
      <c r="C18" s="112">
        <f>'Cornish Cross'!H15</f>
        <v>5.2085109695682936</v>
      </c>
      <c r="D18" s="113">
        <f>'Cornish Cross Slow'!H14</f>
        <v>7.8794909165120588</v>
      </c>
    </row>
    <row r="19" spans="2:6" ht="17" thickBot="1">
      <c r="B19" s="98" t="s">
        <v>30</v>
      </c>
      <c r="C19" s="112">
        <f>'Cornish Cross'!L14</f>
        <v>24.532086666666661</v>
      </c>
      <c r="D19" s="113">
        <f>'Cornish Cross Slow'!L13</f>
        <v>27.578218207792204</v>
      </c>
    </row>
    <row r="20" spans="2:6" ht="7.5" customHeight="1">
      <c r="B20" s="107"/>
      <c r="C20" s="114"/>
      <c r="D20" s="115"/>
    </row>
    <row r="21" spans="2:6" ht="16">
      <c r="B21" s="98" t="s">
        <v>26</v>
      </c>
      <c r="C21" s="112">
        <f>'Cornish Cross'!L29</f>
        <v>21.827627272727273</v>
      </c>
      <c r="D21" s="113">
        <f>'Cornish Cross Slow'!L28</f>
        <v>24.948299350649354</v>
      </c>
    </row>
    <row r="22" spans="2:6" ht="16">
      <c r="B22" s="98" t="s">
        <v>25</v>
      </c>
      <c r="C22" s="112">
        <f>'Cornish Cross'!L34</f>
        <v>2.7044593939393935</v>
      </c>
      <c r="D22" s="113">
        <f>'Cornish Cross Slow'!L32</f>
        <v>2.6299188571428571</v>
      </c>
    </row>
    <row r="23" spans="2:6" ht="17" thickBot="1">
      <c r="B23" s="98" t="s">
        <v>27</v>
      </c>
      <c r="C23" s="112">
        <f>C21+C22</f>
        <v>24.532086666666668</v>
      </c>
      <c r="D23" s="113">
        <f>D21+D22</f>
        <v>27.578218207792212</v>
      </c>
    </row>
    <row r="24" spans="2:6" ht="7.5" customHeight="1">
      <c r="B24" s="107"/>
      <c r="C24" s="114"/>
      <c r="D24" s="115"/>
    </row>
    <row r="25" spans="2:6" ht="16">
      <c r="B25" s="98" t="s">
        <v>28</v>
      </c>
      <c r="C25" s="112">
        <f>C19-C21</f>
        <v>2.7044593939393877</v>
      </c>
      <c r="D25" s="113">
        <f>D19-D21</f>
        <v>2.6299188571428509</v>
      </c>
      <c r="F25" s="116"/>
    </row>
    <row r="26" spans="2:6" ht="17" thickBot="1">
      <c r="B26" s="104" t="s">
        <v>29</v>
      </c>
      <c r="C26" s="117">
        <f>C19-C23</f>
        <v>0</v>
      </c>
      <c r="D26" s="118">
        <f>D19-D23</f>
        <v>0</v>
      </c>
      <c r="F26" s="116"/>
    </row>
    <row r="27" spans="2:6">
      <c r="B27" s="119"/>
      <c r="C27" s="120"/>
      <c r="D27" s="120"/>
      <c r="F27" s="116"/>
    </row>
    <row r="28" spans="2:6">
      <c r="B28" s="121" t="s">
        <v>78</v>
      </c>
      <c r="C28" s="120"/>
      <c r="D28" s="120"/>
      <c r="F28" s="116"/>
    </row>
    <row r="29" spans="2:6">
      <c r="B29" s="119"/>
      <c r="C29" s="120"/>
      <c r="D29" s="120"/>
      <c r="F29" s="116"/>
    </row>
  </sheetData>
  <mergeCells count="2">
    <mergeCell ref="B14:B15"/>
    <mergeCell ref="B3:B4"/>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B2:D16"/>
  <sheetViews>
    <sheetView workbookViewId="0">
      <selection activeCell="I9" sqref="I9"/>
    </sheetView>
  </sheetViews>
  <sheetFormatPr baseColWidth="10" defaultColWidth="8.83203125" defaultRowHeight="15"/>
  <cols>
    <col min="1" max="1" width="3.83203125" customWidth="1"/>
    <col min="2" max="2" width="33.5" customWidth="1"/>
    <col min="3" max="3" width="12.83203125" style="47" customWidth="1"/>
    <col min="4" max="4" width="12.83203125" customWidth="1"/>
  </cols>
  <sheetData>
    <row r="2" spans="2:4" ht="17" thickBot="1">
      <c r="B2" s="123" t="s">
        <v>106</v>
      </c>
    </row>
    <row r="3" spans="2:4" ht="15.75" customHeight="1">
      <c r="B3" s="172" t="s">
        <v>3</v>
      </c>
      <c r="C3" s="174" t="s">
        <v>4</v>
      </c>
      <c r="D3" s="176" t="s">
        <v>32</v>
      </c>
    </row>
    <row r="4" spans="2:4" ht="15.75" customHeight="1">
      <c r="B4" s="173"/>
      <c r="C4" s="175"/>
      <c r="D4" s="177"/>
    </row>
    <row r="5" spans="2:4">
      <c r="B5" s="44" t="s">
        <v>39</v>
      </c>
      <c r="C5" s="48" t="s">
        <v>38</v>
      </c>
      <c r="D5" s="77">
        <v>1.65</v>
      </c>
    </row>
    <row r="6" spans="2:4">
      <c r="B6" s="44" t="s">
        <v>85</v>
      </c>
      <c r="C6" s="48" t="s">
        <v>38</v>
      </c>
      <c r="D6" s="77">
        <v>1.8</v>
      </c>
    </row>
    <row r="7" spans="2:4">
      <c r="B7" s="44" t="s">
        <v>114</v>
      </c>
      <c r="C7" s="48" t="s">
        <v>38</v>
      </c>
      <c r="D7" s="77">
        <v>0.27</v>
      </c>
    </row>
    <row r="8" spans="2:4">
      <c r="B8" s="44" t="s">
        <v>62</v>
      </c>
      <c r="C8" s="48" t="s">
        <v>63</v>
      </c>
      <c r="D8" s="77">
        <v>10.99</v>
      </c>
    </row>
    <row r="9" spans="2:4">
      <c r="B9" s="44" t="s">
        <v>94</v>
      </c>
      <c r="C9" s="48" t="s">
        <v>96</v>
      </c>
      <c r="D9" s="77">
        <v>23.66</v>
      </c>
    </row>
    <row r="10" spans="2:4">
      <c r="B10" s="44" t="s">
        <v>95</v>
      </c>
      <c r="C10" s="48" t="s">
        <v>96</v>
      </c>
      <c r="D10" s="77">
        <v>22.24</v>
      </c>
    </row>
    <row r="11" spans="2:4">
      <c r="B11" s="44" t="s">
        <v>33</v>
      </c>
      <c r="C11" s="48" t="s">
        <v>31</v>
      </c>
      <c r="D11" s="77">
        <v>3.5</v>
      </c>
    </row>
    <row r="12" spans="2:4">
      <c r="B12" s="44" t="s">
        <v>35</v>
      </c>
      <c r="C12" s="48" t="s">
        <v>36</v>
      </c>
      <c r="D12" s="77">
        <v>280</v>
      </c>
    </row>
    <row r="13" spans="2:4">
      <c r="B13" s="44" t="s">
        <v>37</v>
      </c>
      <c r="C13" s="48" t="s">
        <v>18</v>
      </c>
      <c r="D13" s="77">
        <v>15</v>
      </c>
    </row>
    <row r="14" spans="2:4">
      <c r="B14" s="44" t="s">
        <v>76</v>
      </c>
      <c r="C14" s="92" t="s">
        <v>36</v>
      </c>
      <c r="D14" s="93">
        <v>0.125</v>
      </c>
    </row>
    <row r="15" spans="2:4">
      <c r="B15" s="76" t="s">
        <v>78</v>
      </c>
    </row>
    <row r="16" spans="2:4" ht="76.5" customHeight="1">
      <c r="B16" s="178" t="s">
        <v>97</v>
      </c>
      <c r="C16" s="178"/>
      <c r="D16" s="179"/>
    </row>
  </sheetData>
  <mergeCells count="4">
    <mergeCell ref="B3:B4"/>
    <mergeCell ref="C3:C4"/>
    <mergeCell ref="D3:D4"/>
    <mergeCell ref="B16:D16"/>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pageSetUpPr fitToPage="1"/>
  </sheetPr>
  <dimension ref="B1:Q46"/>
  <sheetViews>
    <sheetView topLeftCell="A17" zoomScale="110" zoomScaleNormal="110" workbookViewId="0">
      <selection activeCell="H38" sqref="H38"/>
    </sheetView>
  </sheetViews>
  <sheetFormatPr baseColWidth="10" defaultColWidth="8.83203125" defaultRowHeight="15"/>
  <cols>
    <col min="1" max="1" width="4.1640625" customWidth="1"/>
    <col min="2" max="2" width="35.5" customWidth="1"/>
    <col min="3" max="3" width="3.1640625" customWidth="1"/>
    <col min="4" max="4" width="13.83203125" style="47" customWidth="1"/>
    <col min="5" max="5" width="2.5" style="47" customWidth="1"/>
    <col min="6" max="6" width="10.5" style="47" customWidth="1"/>
    <col min="7" max="7" width="3" style="47" customWidth="1"/>
    <col min="8" max="8" width="8.83203125" style="47"/>
    <col min="10" max="10" width="13" bestFit="1" customWidth="1"/>
    <col min="11" max="11" width="2" customWidth="1"/>
    <col min="12" max="12" width="10.5" customWidth="1"/>
    <col min="13" max="13" width="2" customWidth="1"/>
    <col min="15" max="15" width="2.5" customWidth="1"/>
  </cols>
  <sheetData>
    <row r="1" spans="2:15" ht="16">
      <c r="B1" s="45" t="s">
        <v>115</v>
      </c>
      <c r="D1" s="126">
        <v>75</v>
      </c>
    </row>
    <row r="2" spans="2:15" ht="16">
      <c r="B2" s="45" t="s">
        <v>116</v>
      </c>
      <c r="D2" s="126">
        <v>66</v>
      </c>
      <c r="E2" s="67"/>
      <c r="F2" s="75">
        <f>(1-CCChickens/CCCPurchase)</f>
        <v>0.12</v>
      </c>
      <c r="G2" s="74" t="s">
        <v>83</v>
      </c>
    </row>
    <row r="3" spans="2:15" ht="16">
      <c r="B3" s="45" t="s">
        <v>59</v>
      </c>
      <c r="D3" s="67">
        <v>57</v>
      </c>
      <c r="E3" s="67"/>
      <c r="F3" s="67">
        <f>CCAge/7</f>
        <v>8.1428571428571423</v>
      </c>
      <c r="G3" s="74" t="s">
        <v>82</v>
      </c>
      <c r="H3" s="74"/>
    </row>
    <row r="4" spans="2:15" ht="6.75" customHeight="1">
      <c r="B4" s="45"/>
      <c r="D4" s="67"/>
      <c r="E4" s="67"/>
      <c r="F4" s="67"/>
      <c r="G4" s="74"/>
      <c r="H4" s="74"/>
    </row>
    <row r="5" spans="2:15" ht="16">
      <c r="B5" s="137" t="s">
        <v>78</v>
      </c>
      <c r="C5" s="138"/>
      <c r="D5" s="139"/>
      <c r="E5" s="139"/>
      <c r="F5" s="139"/>
      <c r="G5" s="140"/>
      <c r="H5" s="141"/>
    </row>
    <row r="6" spans="2:15">
      <c r="B6" s="142" t="s">
        <v>79</v>
      </c>
      <c r="C6" s="143"/>
      <c r="D6" s="144"/>
      <c r="E6" s="144"/>
      <c r="F6" s="144"/>
      <c r="G6" s="144"/>
      <c r="H6" s="145"/>
    </row>
    <row r="7" spans="2:15" ht="6" customHeight="1">
      <c r="B7" s="72"/>
    </row>
    <row r="8" spans="2:15" ht="20.25" customHeight="1">
      <c r="B8" s="146" t="s">
        <v>107</v>
      </c>
      <c r="C8" s="146"/>
      <c r="D8" s="146"/>
      <c r="E8" s="146"/>
      <c r="F8" s="146"/>
      <c r="G8" s="146"/>
      <c r="H8" s="146"/>
      <c r="I8" s="146"/>
      <c r="J8" s="146"/>
      <c r="K8" s="146"/>
      <c r="L8" s="146"/>
      <c r="M8" s="146"/>
      <c r="N8" s="146"/>
      <c r="O8" s="146"/>
    </row>
    <row r="9" spans="2:15" ht="6" customHeight="1">
      <c r="B9" s="147"/>
      <c r="C9" s="148"/>
      <c r="D9" s="147"/>
      <c r="E9" s="147"/>
      <c r="F9" s="149"/>
      <c r="G9" s="147"/>
      <c r="H9" s="147"/>
      <c r="I9" s="148"/>
      <c r="J9" s="150"/>
      <c r="K9" s="151"/>
      <c r="L9" s="150"/>
      <c r="M9" s="151"/>
      <c r="N9" s="150"/>
      <c r="O9" s="151"/>
    </row>
    <row r="10" spans="2:15" ht="15" customHeight="1">
      <c r="B10" s="1"/>
      <c r="C10" s="1"/>
      <c r="D10" s="2" t="s">
        <v>0</v>
      </c>
      <c r="E10" s="2"/>
      <c r="F10" s="3"/>
      <c r="G10" s="2"/>
      <c r="H10" s="2" t="s">
        <v>1</v>
      </c>
      <c r="I10" s="2"/>
      <c r="J10" s="4" t="s">
        <v>9</v>
      </c>
      <c r="K10" s="5"/>
      <c r="L10" s="7" t="s">
        <v>2</v>
      </c>
      <c r="M10" s="8"/>
      <c r="N10" s="7" t="s">
        <v>2</v>
      </c>
      <c r="O10" s="5"/>
    </row>
    <row r="11" spans="2:15" ht="15.75" customHeight="1">
      <c r="B11" s="6" t="s">
        <v>3</v>
      </c>
      <c r="C11" s="1"/>
      <c r="D11" s="2" t="s">
        <v>6</v>
      </c>
      <c r="E11" s="2"/>
      <c r="F11" s="3" t="s">
        <v>4</v>
      </c>
      <c r="G11" s="2"/>
      <c r="H11" s="2" t="s">
        <v>12</v>
      </c>
      <c r="I11" s="2"/>
      <c r="J11" s="4" t="s">
        <v>8</v>
      </c>
      <c r="K11" s="5"/>
      <c r="L11" s="7" t="s">
        <v>24</v>
      </c>
      <c r="M11" s="8"/>
      <c r="N11" s="7" t="s">
        <v>10</v>
      </c>
      <c r="O11" s="5"/>
    </row>
    <row r="12" spans="2:15" ht="6" customHeight="1">
      <c r="B12" s="9"/>
      <c r="C12" s="10"/>
      <c r="D12" s="9"/>
      <c r="E12" s="9"/>
      <c r="F12" s="11"/>
      <c r="G12" s="9"/>
      <c r="H12" s="9"/>
      <c r="I12" s="10"/>
      <c r="J12" s="12"/>
      <c r="K12" s="13"/>
      <c r="L12" s="12"/>
      <c r="M12" s="13"/>
      <c r="N12" s="12"/>
      <c r="O12" s="13"/>
    </row>
    <row r="13" spans="2:15">
      <c r="B13" s="14"/>
      <c r="C13" s="14"/>
      <c r="D13" s="49"/>
      <c r="E13" s="49"/>
      <c r="F13" s="15"/>
      <c r="G13" s="49"/>
      <c r="H13" s="57"/>
      <c r="I13" s="14"/>
      <c r="J13" s="19"/>
      <c r="K13" s="5"/>
      <c r="L13" s="20"/>
      <c r="M13" s="21"/>
      <c r="N13" s="20"/>
      <c r="O13" s="5"/>
    </row>
    <row r="14" spans="2:15">
      <c r="B14" s="16" t="s">
        <v>5</v>
      </c>
      <c r="C14" s="17"/>
      <c r="D14" s="50"/>
      <c r="E14" s="50"/>
      <c r="F14" s="18"/>
      <c r="G14" s="50"/>
      <c r="H14" s="58"/>
      <c r="I14" s="17"/>
      <c r="J14" s="27">
        <f>SUM(J15)</f>
        <v>1619.1177199999997</v>
      </c>
      <c r="K14" s="27"/>
      <c r="L14" s="27">
        <f>SUM(L15)</f>
        <v>24.532086666666661</v>
      </c>
      <c r="M14" s="27"/>
      <c r="N14" s="27">
        <f>SUM(N15)</f>
        <v>5.2085109695682936</v>
      </c>
      <c r="O14" s="26"/>
    </row>
    <row r="15" spans="2:15">
      <c r="B15" s="43" t="s">
        <v>7</v>
      </c>
      <c r="C15" s="22"/>
      <c r="D15" s="67">
        <f>'Summary &amp; Results'!C17</f>
        <v>4.71</v>
      </c>
      <c r="E15" s="52"/>
      <c r="F15" s="51" t="s">
        <v>11</v>
      </c>
      <c r="G15" s="52"/>
      <c r="H15" s="66">
        <f>N42</f>
        <v>5.2085109695682936</v>
      </c>
      <c r="I15" s="22"/>
      <c r="J15" s="25">
        <f>D15*D2*H15</f>
        <v>1619.1177199999997</v>
      </c>
      <c r="K15" s="26"/>
      <c r="L15" s="25">
        <f>J15/$D$2</f>
        <v>24.532086666666661</v>
      </c>
      <c r="M15" s="26"/>
      <c r="N15" s="25">
        <f>L15/$D$15</f>
        <v>5.2085109695682936</v>
      </c>
      <c r="O15" s="26"/>
    </row>
    <row r="16" spans="2:15">
      <c r="B16" s="22"/>
      <c r="C16" s="22"/>
      <c r="D16" s="52"/>
      <c r="E16" s="52"/>
      <c r="F16" s="52"/>
      <c r="G16" s="52"/>
      <c r="H16" s="52"/>
      <c r="I16" s="22"/>
      <c r="J16" s="25"/>
      <c r="K16" s="26"/>
      <c r="L16" s="25"/>
      <c r="M16" s="26"/>
      <c r="N16" s="25"/>
      <c r="O16" s="26"/>
    </row>
    <row r="17" spans="2:15">
      <c r="B17" s="23" t="s">
        <v>13</v>
      </c>
      <c r="C17" s="17"/>
      <c r="D17" s="50"/>
      <c r="E17" s="50"/>
      <c r="F17" s="18"/>
      <c r="G17" s="50"/>
      <c r="H17" s="58"/>
      <c r="I17" s="17"/>
      <c r="J17" s="25"/>
      <c r="K17" s="26"/>
      <c r="L17" s="25"/>
      <c r="M17" s="26"/>
      <c r="N17" s="25"/>
      <c r="O17" s="26"/>
    </row>
    <row r="18" spans="2:15">
      <c r="B18" s="43" t="s">
        <v>14</v>
      </c>
      <c r="C18" s="22"/>
      <c r="D18" s="67">
        <v>1</v>
      </c>
      <c r="E18" s="52"/>
      <c r="F18" s="51" t="s">
        <v>56</v>
      </c>
      <c r="G18" s="52"/>
      <c r="H18" s="66">
        <f>CCC</f>
        <v>1.65</v>
      </c>
      <c r="I18" s="22"/>
      <c r="J18" s="25">
        <f>D18*D2*H18</f>
        <v>108.89999999999999</v>
      </c>
      <c r="K18" s="26"/>
      <c r="L18" s="25">
        <f>J18/$D$2</f>
        <v>1.65</v>
      </c>
      <c r="M18" s="26"/>
      <c r="N18" s="25">
        <f t="shared" ref="N18:N24" si="0">L18/$D$15</f>
        <v>0.3503184713375796</v>
      </c>
      <c r="O18" s="26"/>
    </row>
    <row r="19" spans="2:15">
      <c r="B19" s="43" t="s">
        <v>57</v>
      </c>
      <c r="C19" s="22"/>
      <c r="D19" s="67">
        <v>1</v>
      </c>
      <c r="E19" s="52"/>
      <c r="F19" s="51" t="s">
        <v>56</v>
      </c>
      <c r="G19" s="52"/>
      <c r="H19" s="66">
        <f>'Input Costs'!D7</f>
        <v>0.27</v>
      </c>
      <c r="I19" s="22"/>
      <c r="J19" s="25">
        <f>D19*$D$1*H19</f>
        <v>20.25</v>
      </c>
      <c r="K19" s="26"/>
      <c r="L19" s="25">
        <f>J19/$D$2</f>
        <v>0.30681818181818182</v>
      </c>
      <c r="M19" s="26"/>
      <c r="N19" s="25">
        <f t="shared" si="0"/>
        <v>6.5141864504921834E-2</v>
      </c>
      <c r="O19" s="26"/>
    </row>
    <row r="20" spans="2:15">
      <c r="B20" s="43" t="s">
        <v>98</v>
      </c>
      <c r="C20" s="22"/>
      <c r="D20" s="67">
        <v>3.34</v>
      </c>
      <c r="E20" s="52"/>
      <c r="F20" s="51" t="s">
        <v>11</v>
      </c>
      <c r="G20" s="52"/>
      <c r="H20" s="66">
        <f>starter/44</f>
        <v>0.53772727272727272</v>
      </c>
      <c r="I20" s="22"/>
      <c r="J20" s="25">
        <f>L20*CCChickens</f>
        <v>118.53659999999999</v>
      </c>
      <c r="K20" s="26"/>
      <c r="L20" s="25">
        <f>H20*D20</f>
        <v>1.7960090909090909</v>
      </c>
      <c r="M20" s="26"/>
      <c r="N20" s="25">
        <f t="shared" si="0"/>
        <v>0.38131827832464776</v>
      </c>
      <c r="O20" s="26"/>
    </row>
    <row r="21" spans="2:15">
      <c r="B21" s="43" t="s">
        <v>99</v>
      </c>
      <c r="C21" s="22"/>
      <c r="D21" s="56">
        <v>14.13</v>
      </c>
      <c r="E21" s="52"/>
      <c r="F21" s="51" t="s">
        <v>11</v>
      </c>
      <c r="G21" s="52"/>
      <c r="H21" s="66">
        <f>grower/44</f>
        <v>0.50545454545454538</v>
      </c>
      <c r="I21" s="22"/>
      <c r="J21" s="25">
        <f>L21*CCChickens</f>
        <v>471.37679999999995</v>
      </c>
      <c r="K21" s="26"/>
      <c r="L21" s="25">
        <f>H21*D21</f>
        <v>7.1420727272727262</v>
      </c>
      <c r="M21" s="26"/>
      <c r="N21" s="25">
        <f t="shared" ref="N21" si="1">L21/$D$15</f>
        <v>1.5163636363636361</v>
      </c>
      <c r="O21" s="26"/>
    </row>
    <row r="22" spans="2:15">
      <c r="B22" s="43" t="s">
        <v>58</v>
      </c>
      <c r="C22" s="22"/>
      <c r="D22" s="56">
        <v>3</v>
      </c>
      <c r="E22" s="52"/>
      <c r="F22" s="51" t="s">
        <v>11</v>
      </c>
      <c r="G22" s="52"/>
      <c r="H22" s="66">
        <f>grit/50</f>
        <v>0.2198</v>
      </c>
      <c r="I22" s="22"/>
      <c r="J22" s="25">
        <f>grit*4</f>
        <v>43.96</v>
      </c>
      <c r="K22" s="26"/>
      <c r="L22" s="25">
        <f t="shared" ref="L22:L27" si="2">J22/$D$2</f>
        <v>0.66606060606060602</v>
      </c>
      <c r="M22" s="26"/>
      <c r="N22" s="25">
        <f t="shared" si="0"/>
        <v>0.14141414141414141</v>
      </c>
      <c r="O22" s="26"/>
    </row>
    <row r="23" spans="2:15">
      <c r="B23" s="43" t="s">
        <v>80</v>
      </c>
      <c r="C23" s="22"/>
      <c r="D23" s="134">
        <v>0.34</v>
      </c>
      <c r="E23" s="52"/>
      <c r="F23" s="51" t="s">
        <v>18</v>
      </c>
      <c r="G23" s="52"/>
      <c r="H23" s="66">
        <f>L</f>
        <v>15</v>
      </c>
      <c r="I23" s="22"/>
      <c r="J23" s="25">
        <f>D23*H23*CCChickens</f>
        <v>336.6</v>
      </c>
      <c r="K23" s="29"/>
      <c r="L23" s="25">
        <f t="shared" si="2"/>
        <v>5.1000000000000005</v>
      </c>
      <c r="M23" s="29"/>
      <c r="N23" s="25">
        <f t="shared" si="0"/>
        <v>1.0828025477707008</v>
      </c>
      <c r="O23" s="29"/>
    </row>
    <row r="24" spans="2:15">
      <c r="B24" s="43" t="s">
        <v>34</v>
      </c>
      <c r="C24" s="22"/>
      <c r="D24" s="134">
        <v>1</v>
      </c>
      <c r="E24" s="52"/>
      <c r="F24" s="51" t="s">
        <v>31</v>
      </c>
      <c r="G24" s="52"/>
      <c r="H24" s="66">
        <f>slaughter</f>
        <v>3.5</v>
      </c>
      <c r="I24" s="22"/>
      <c r="J24" s="25">
        <f>D24*CCChickens*H24</f>
        <v>231</v>
      </c>
      <c r="K24" s="29"/>
      <c r="L24" s="25">
        <f t="shared" si="2"/>
        <v>3.5</v>
      </c>
      <c r="M24" s="29"/>
      <c r="N24" s="25">
        <f t="shared" si="0"/>
        <v>0.743099787685775</v>
      </c>
      <c r="O24" s="29"/>
    </row>
    <row r="25" spans="2:15">
      <c r="B25" s="43" t="s">
        <v>65</v>
      </c>
      <c r="C25" s="22"/>
      <c r="D25" s="135">
        <v>1</v>
      </c>
      <c r="E25" s="52"/>
      <c r="F25" s="51" t="s">
        <v>75</v>
      </c>
      <c r="G25" s="52"/>
      <c r="H25" s="66">
        <v>50</v>
      </c>
      <c r="I25" s="22"/>
      <c r="J25" s="25">
        <f>H25</f>
        <v>50</v>
      </c>
      <c r="K25" s="29"/>
      <c r="L25" s="25">
        <f t="shared" si="2"/>
        <v>0.75757575757575757</v>
      </c>
      <c r="M25" s="29"/>
      <c r="N25" s="25">
        <f>L25/$D$15</f>
        <v>0.16084410988869588</v>
      </c>
      <c r="O25" s="29"/>
    </row>
    <row r="26" spans="2:15">
      <c r="B26" s="43" t="s">
        <v>66</v>
      </c>
      <c r="C26" s="22"/>
      <c r="D26" s="135">
        <v>1</v>
      </c>
      <c r="E26" s="52"/>
      <c r="F26" s="51" t="s">
        <v>75</v>
      </c>
      <c r="G26" s="52"/>
      <c r="H26" s="66">
        <v>20</v>
      </c>
      <c r="I26" s="22"/>
      <c r="J26" s="25">
        <f>H26</f>
        <v>20</v>
      </c>
      <c r="K26" s="29"/>
      <c r="L26" s="25">
        <f t="shared" si="2"/>
        <v>0.30303030303030304</v>
      </c>
      <c r="M26" s="29"/>
      <c r="N26" s="25">
        <f>L26/$D$15</f>
        <v>6.4337643955478349E-2</v>
      </c>
      <c r="O26" s="29"/>
    </row>
    <row r="27" spans="2:15">
      <c r="B27" s="43" t="s">
        <v>67</v>
      </c>
      <c r="C27" s="22"/>
      <c r="D27" s="51">
        <v>1</v>
      </c>
      <c r="E27" s="52"/>
      <c r="F27" s="51" t="s">
        <v>75</v>
      </c>
      <c r="G27" s="52"/>
      <c r="H27" s="66">
        <v>40</v>
      </c>
      <c r="I27" s="22"/>
      <c r="J27" s="25">
        <f>H27</f>
        <v>40</v>
      </c>
      <c r="K27" s="29"/>
      <c r="L27" s="25">
        <f t="shared" si="2"/>
        <v>0.60606060606060608</v>
      </c>
      <c r="M27" s="29"/>
      <c r="N27" s="25">
        <f>L27/$D$15</f>
        <v>0.1286752879109567</v>
      </c>
      <c r="O27" s="29"/>
    </row>
    <row r="28" spans="2:15">
      <c r="B28" s="17"/>
      <c r="C28" s="17"/>
      <c r="D28" s="50"/>
      <c r="E28" s="50"/>
      <c r="F28" s="18"/>
      <c r="G28" s="50"/>
      <c r="H28" s="18"/>
      <c r="I28" s="17"/>
      <c r="J28" s="36"/>
      <c r="K28" s="36"/>
      <c r="L28" s="36"/>
      <c r="M28" s="37"/>
      <c r="N28" s="38"/>
      <c r="O28" s="37"/>
    </row>
    <row r="29" spans="2:15">
      <c r="B29" s="28" t="s">
        <v>16</v>
      </c>
      <c r="C29" s="17"/>
      <c r="D29" s="50"/>
      <c r="E29" s="50"/>
      <c r="F29" s="18"/>
      <c r="G29" s="50"/>
      <c r="H29" s="18"/>
      <c r="I29" s="17"/>
      <c r="J29" s="36">
        <f>SUM(J18:J27)</f>
        <v>1440.6233999999999</v>
      </c>
      <c r="K29" s="36"/>
      <c r="L29" s="36">
        <f>SUM(L18:L27)</f>
        <v>21.827627272727273</v>
      </c>
      <c r="M29" s="36"/>
      <c r="N29" s="36">
        <f>SUM(N18:N27)</f>
        <v>4.6343157691565331</v>
      </c>
      <c r="O29" s="36"/>
    </row>
    <row r="30" spans="2:15">
      <c r="B30" s="17"/>
      <c r="C30" s="17"/>
      <c r="D30" s="50"/>
      <c r="E30" s="50"/>
      <c r="F30" s="18"/>
      <c r="G30" s="50"/>
      <c r="H30" s="18"/>
      <c r="I30" s="17"/>
      <c r="J30" s="36"/>
      <c r="K30" s="36"/>
      <c r="L30" s="36"/>
      <c r="M30" s="37"/>
      <c r="N30" s="38"/>
      <c r="O30" s="37"/>
    </row>
    <row r="31" spans="2:15">
      <c r="B31" s="33" t="s">
        <v>17</v>
      </c>
      <c r="C31" s="34"/>
      <c r="D31" s="53"/>
      <c r="E31" s="53"/>
      <c r="F31" s="35"/>
      <c r="G31" s="53"/>
      <c r="H31" s="35"/>
      <c r="I31" s="34"/>
      <c r="J31" s="39">
        <f>J14-J29</f>
        <v>178.49431999999979</v>
      </c>
      <c r="K31" s="39"/>
      <c r="L31" s="39">
        <f>L14-L29</f>
        <v>2.7044593939393877</v>
      </c>
      <c r="M31" s="39"/>
      <c r="N31" s="39">
        <f>N14-N29</f>
        <v>0.57419520041176053</v>
      </c>
      <c r="O31" s="39"/>
    </row>
    <row r="32" spans="2:15">
      <c r="B32" s="17"/>
      <c r="C32" s="17"/>
      <c r="D32" s="50"/>
      <c r="E32" s="50"/>
      <c r="F32" s="18"/>
      <c r="G32" s="50"/>
      <c r="H32" s="18"/>
      <c r="I32" s="17"/>
      <c r="J32" s="36"/>
      <c r="K32" s="36"/>
      <c r="L32" s="36"/>
      <c r="M32" s="26"/>
      <c r="N32" s="25"/>
      <c r="O32" s="26"/>
    </row>
    <row r="33" spans="2:17">
      <c r="B33" s="22"/>
      <c r="C33" s="22"/>
      <c r="D33" s="52"/>
      <c r="E33" s="52"/>
      <c r="F33" s="52"/>
      <c r="G33" s="52"/>
      <c r="H33" s="52"/>
      <c r="I33" s="22"/>
      <c r="J33" s="25"/>
      <c r="K33" s="25"/>
      <c r="L33" s="25"/>
      <c r="M33" s="25"/>
      <c r="N33" s="25"/>
      <c r="O33" s="25"/>
    </row>
    <row r="34" spans="2:17">
      <c r="B34" s="23" t="s">
        <v>15</v>
      </c>
      <c r="C34" s="22"/>
      <c r="D34" s="52"/>
      <c r="E34" s="52"/>
      <c r="F34" s="52"/>
      <c r="G34" s="52"/>
      <c r="H34" s="52"/>
      <c r="I34" s="22"/>
      <c r="J34" s="36">
        <f>SUM(J36:J40)</f>
        <v>178.49431999999999</v>
      </c>
      <c r="K34" s="36"/>
      <c r="L34" s="36">
        <f>SUM(L36:L40)</f>
        <v>2.7044593939393935</v>
      </c>
      <c r="M34" s="36"/>
      <c r="N34" s="36">
        <f>SUM(N36:N40)</f>
        <v>0.57419520041176086</v>
      </c>
      <c r="O34" s="36"/>
    </row>
    <row r="35" spans="2:17">
      <c r="B35" s="23"/>
      <c r="C35" s="22"/>
      <c r="D35" s="52"/>
      <c r="E35" s="52"/>
      <c r="F35" s="52"/>
      <c r="G35" s="52"/>
      <c r="H35" s="52"/>
      <c r="I35" s="22"/>
      <c r="J35" s="25"/>
      <c r="K35" s="25"/>
      <c r="L35" s="25"/>
      <c r="M35" s="25"/>
      <c r="N35" s="25"/>
      <c r="O35" s="25"/>
    </row>
    <row r="36" spans="2:17">
      <c r="B36" s="43" t="s">
        <v>71</v>
      </c>
      <c r="C36" s="16"/>
      <c r="D36" s="54"/>
      <c r="E36" s="54"/>
      <c r="F36" s="54"/>
      <c r="G36" s="54"/>
      <c r="H36" s="54"/>
      <c r="I36" s="16"/>
      <c r="J36" s="40">
        <f>'Costs brooder feeders waterers'!B24</f>
        <v>47</v>
      </c>
      <c r="K36" s="40"/>
      <c r="L36" s="40">
        <f>J36/$D$2</f>
        <v>0.71212121212121215</v>
      </c>
      <c r="M36" s="40"/>
      <c r="N36" s="40">
        <f>L36/$D$15</f>
        <v>0.15119346329537414</v>
      </c>
      <c r="O36" s="40"/>
    </row>
    <row r="37" spans="2:17">
      <c r="B37" s="43" t="s">
        <v>72</v>
      </c>
      <c r="C37" s="16"/>
      <c r="D37" s="54"/>
      <c r="E37" s="54"/>
      <c r="F37" s="54"/>
      <c r="G37" s="54"/>
      <c r="H37" s="54"/>
      <c r="I37" s="16"/>
      <c r="J37" s="40">
        <f>'Chicken tractor costs'!B28</f>
        <v>58.516799999999989</v>
      </c>
      <c r="K37" s="40"/>
      <c r="L37" s="40">
        <f>J37/$D$2</f>
        <v>0.88661818181818164</v>
      </c>
      <c r="M37" s="40"/>
      <c r="N37" s="40">
        <f>L37/$D$15</f>
        <v>0.18824165219069675</v>
      </c>
      <c r="O37" s="40"/>
    </row>
    <row r="38" spans="2:17">
      <c r="B38" s="43" t="s">
        <v>73</v>
      </c>
      <c r="C38" s="16"/>
      <c r="D38" s="54"/>
      <c r="E38" s="54"/>
      <c r="F38" s="54"/>
      <c r="G38" s="54"/>
      <c r="H38" s="54"/>
      <c r="I38" s="16"/>
      <c r="J38" s="40">
        <f>'Costs brooder feeders waterers'!B25</f>
        <v>28.3</v>
      </c>
      <c r="K38" s="40"/>
      <c r="L38" s="40">
        <f>J38/$D$2</f>
        <v>0.42878787878787877</v>
      </c>
      <c r="M38" s="40"/>
      <c r="N38" s="40">
        <f>L38/$D$15</f>
        <v>9.1037766197001865E-2</v>
      </c>
      <c r="O38" s="40"/>
    </row>
    <row r="39" spans="2:17">
      <c r="B39" s="43" t="s">
        <v>74</v>
      </c>
      <c r="C39" s="16"/>
      <c r="D39" s="54"/>
      <c r="E39" s="54"/>
      <c r="F39" s="54"/>
      <c r="G39" s="54"/>
      <c r="H39" s="54"/>
      <c r="I39" s="16"/>
      <c r="J39" s="40">
        <f>'Chicken tractor costs'!B29</f>
        <v>9.6775199999999977</v>
      </c>
      <c r="K39" s="40"/>
      <c r="L39" s="40">
        <f>J39/$D$2</f>
        <v>0.14662909090909088</v>
      </c>
      <c r="M39" s="40"/>
      <c r="N39" s="40">
        <f>L39/$D$15</f>
        <v>3.1131441806601035E-2</v>
      </c>
      <c r="O39" s="40"/>
    </row>
    <row r="40" spans="2:17">
      <c r="B40" s="43" t="s">
        <v>91</v>
      </c>
      <c r="C40" s="22"/>
      <c r="D40" s="64">
        <v>0.125</v>
      </c>
      <c r="E40" s="52"/>
      <c r="F40" s="51" t="s">
        <v>126</v>
      </c>
      <c r="G40" s="52"/>
      <c r="H40" s="59">
        <f>rent</f>
        <v>280</v>
      </c>
      <c r="I40" s="22"/>
      <c r="J40" s="25">
        <f>D40*H40</f>
        <v>35</v>
      </c>
      <c r="K40" s="29"/>
      <c r="L40" s="25">
        <f>J40/$D$2</f>
        <v>0.53030303030303028</v>
      </c>
      <c r="M40" s="29"/>
      <c r="N40" s="25">
        <f>L40/$D$15</f>
        <v>0.11259087692208711</v>
      </c>
      <c r="O40" s="29"/>
    </row>
    <row r="41" spans="2:17">
      <c r="B41" s="22"/>
      <c r="C41" s="16"/>
      <c r="D41" s="54"/>
      <c r="E41" s="54"/>
      <c r="F41" s="54"/>
      <c r="G41" s="54"/>
      <c r="H41" s="54"/>
      <c r="I41" s="16"/>
      <c r="J41" s="40"/>
      <c r="K41" s="40"/>
      <c r="L41" s="40"/>
      <c r="M41" s="40"/>
      <c r="N41" s="40"/>
      <c r="O41" s="40"/>
    </row>
    <row r="42" spans="2:17">
      <c r="B42" s="28" t="s">
        <v>19</v>
      </c>
      <c r="C42" s="17"/>
      <c r="D42" s="50"/>
      <c r="E42" s="50"/>
      <c r="F42" s="18"/>
      <c r="G42" s="50"/>
      <c r="H42" s="18"/>
      <c r="I42" s="17"/>
      <c r="J42" s="36">
        <f>J29+J34</f>
        <v>1619.11772</v>
      </c>
      <c r="K42" s="36"/>
      <c r="L42" s="36">
        <f>L29+L34</f>
        <v>24.532086666666668</v>
      </c>
      <c r="M42" s="36"/>
      <c r="N42" s="36">
        <f>N29+N34</f>
        <v>5.2085109695682936</v>
      </c>
      <c r="O42" s="29"/>
      <c r="P42" s="46"/>
      <c r="Q42" s="46"/>
    </row>
    <row r="43" spans="2:17">
      <c r="B43" s="17"/>
      <c r="C43" s="17"/>
      <c r="D43" s="50"/>
      <c r="E43" s="50"/>
      <c r="F43" s="18"/>
      <c r="G43" s="50"/>
      <c r="H43" s="54"/>
      <c r="I43" s="17"/>
      <c r="J43" s="30"/>
      <c r="K43" s="31"/>
      <c r="L43" s="32"/>
      <c r="M43" s="31"/>
      <c r="N43" s="32"/>
      <c r="O43" s="31"/>
    </row>
    <row r="44" spans="2:17">
      <c r="B44" s="73" t="s">
        <v>20</v>
      </c>
      <c r="C44" s="41"/>
      <c r="D44" s="55"/>
      <c r="E44" s="55"/>
      <c r="F44" s="42"/>
      <c r="G44" s="55"/>
      <c r="H44" s="42"/>
      <c r="I44" s="41"/>
      <c r="J44" s="68">
        <f>J14-J42</f>
        <v>0</v>
      </c>
      <c r="K44" s="69"/>
      <c r="L44" s="68">
        <f>L14-L42</f>
        <v>0</v>
      </c>
      <c r="M44" s="68"/>
      <c r="N44" s="68">
        <f>N14-N42</f>
        <v>0</v>
      </c>
      <c r="O44" s="71"/>
    </row>
    <row r="46" spans="2:17">
      <c r="B46" s="72" t="s">
        <v>79</v>
      </c>
    </row>
  </sheetData>
  <pageMargins left="0.7" right="0.7" top="0.75" bottom="0.75" header="0.3" footer="0.3"/>
  <pageSetup scale="95" orientation="landscape"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4"/>
    <pageSetUpPr fitToPage="1"/>
  </sheetPr>
  <dimension ref="B1:O44"/>
  <sheetViews>
    <sheetView topLeftCell="A35" workbookViewId="0">
      <selection activeCell="F38" sqref="F38"/>
    </sheetView>
  </sheetViews>
  <sheetFormatPr baseColWidth="10" defaultColWidth="8.83203125" defaultRowHeight="15"/>
  <cols>
    <col min="1" max="1" width="3" customWidth="1"/>
    <col min="2" max="2" width="37.83203125" customWidth="1"/>
    <col min="3" max="3" width="3.1640625" customWidth="1"/>
    <col min="4" max="4" width="13.83203125" style="47" customWidth="1"/>
    <col min="5" max="5" width="2.5" style="47" customWidth="1"/>
    <col min="6" max="6" width="10.5" style="47" customWidth="1"/>
    <col min="7" max="7" width="3" style="47" customWidth="1"/>
    <col min="8" max="8" width="8.83203125" style="47"/>
    <col min="9" max="9" width="4.1640625" customWidth="1"/>
    <col min="10" max="10" width="13" bestFit="1" customWidth="1"/>
    <col min="11" max="11" width="2" customWidth="1"/>
    <col min="12" max="12" width="10.1640625" customWidth="1"/>
    <col min="13" max="13" width="2" customWidth="1"/>
    <col min="15" max="15" width="2.5" customWidth="1"/>
  </cols>
  <sheetData>
    <row r="1" spans="2:15" ht="16">
      <c r="B1" s="45" t="s">
        <v>115</v>
      </c>
      <c r="D1" s="126">
        <v>75</v>
      </c>
    </row>
    <row r="2" spans="2:15" ht="16">
      <c r="B2" s="45" t="s">
        <v>116</v>
      </c>
      <c r="D2" s="126">
        <v>70</v>
      </c>
      <c r="E2" s="67"/>
      <c r="F2" s="75">
        <f>(1-Chickens/CCSPurchase)</f>
        <v>6.6666666666666652E-2</v>
      </c>
      <c r="G2" s="74" t="s">
        <v>83</v>
      </c>
    </row>
    <row r="3" spans="2:15" ht="16">
      <c r="B3" s="45" t="s">
        <v>59</v>
      </c>
      <c r="D3" s="67">
        <v>77</v>
      </c>
      <c r="E3" s="67"/>
      <c r="F3" s="67">
        <f>CCSage/7</f>
        <v>11</v>
      </c>
      <c r="G3" s="74" t="s">
        <v>82</v>
      </c>
      <c r="H3" s="74"/>
    </row>
    <row r="4" spans="2:15" ht="6.75" customHeight="1">
      <c r="B4" s="45"/>
      <c r="D4" s="67"/>
      <c r="E4" s="67"/>
      <c r="F4" s="67"/>
      <c r="G4" s="74"/>
      <c r="H4" s="74"/>
    </row>
    <row r="5" spans="2:15" ht="16">
      <c r="B5" s="137" t="s">
        <v>78</v>
      </c>
      <c r="C5" s="138"/>
      <c r="D5" s="139"/>
      <c r="E5" s="139"/>
      <c r="F5" s="139"/>
      <c r="G5" s="140"/>
      <c r="H5" s="141"/>
    </row>
    <row r="6" spans="2:15">
      <c r="B6" s="142" t="s">
        <v>79</v>
      </c>
      <c r="C6" s="143"/>
      <c r="D6" s="144"/>
      <c r="E6" s="144"/>
      <c r="F6" s="144"/>
      <c r="G6" s="144"/>
      <c r="H6" s="145"/>
    </row>
    <row r="7" spans="2:15" ht="6" customHeight="1">
      <c r="B7" s="72"/>
    </row>
    <row r="8" spans="2:15" ht="20.25" customHeight="1">
      <c r="B8" s="124" t="s">
        <v>108</v>
      </c>
      <c r="C8" s="124"/>
      <c r="D8" s="124"/>
      <c r="E8" s="124"/>
      <c r="F8" s="124"/>
      <c r="G8" s="124"/>
      <c r="H8" s="124"/>
      <c r="I8" s="124"/>
      <c r="J8" s="124"/>
      <c r="K8" s="124"/>
      <c r="L8" s="124"/>
      <c r="M8" s="124"/>
      <c r="N8" s="124"/>
      <c r="O8" s="124"/>
    </row>
    <row r="9" spans="2:15" ht="6" customHeight="1">
      <c r="B9" s="147"/>
      <c r="C9" s="148"/>
      <c r="D9" s="147"/>
      <c r="E9" s="147"/>
      <c r="F9" s="149"/>
      <c r="G9" s="147"/>
      <c r="H9" s="147"/>
      <c r="I9" s="148"/>
      <c r="J9" s="150"/>
      <c r="K9" s="151"/>
      <c r="L9" s="150"/>
      <c r="M9" s="151"/>
      <c r="N9" s="150"/>
      <c r="O9" s="151"/>
    </row>
    <row r="10" spans="2:15" ht="15" customHeight="1">
      <c r="B10" s="1"/>
      <c r="C10" s="1"/>
      <c r="D10" s="2" t="s">
        <v>0</v>
      </c>
      <c r="E10" s="2"/>
      <c r="F10" s="3"/>
      <c r="G10" s="2"/>
      <c r="H10" s="2" t="s">
        <v>1</v>
      </c>
      <c r="I10" s="2"/>
      <c r="J10" s="4" t="s">
        <v>9</v>
      </c>
      <c r="K10" s="5"/>
      <c r="L10" s="7" t="s">
        <v>2</v>
      </c>
      <c r="M10" s="8"/>
      <c r="N10" s="7" t="s">
        <v>2</v>
      </c>
      <c r="O10" s="5"/>
    </row>
    <row r="11" spans="2:15" ht="15.75" customHeight="1">
      <c r="B11" s="6" t="s">
        <v>3</v>
      </c>
      <c r="C11" s="1"/>
      <c r="D11" s="2" t="s">
        <v>6</v>
      </c>
      <c r="E11" s="2"/>
      <c r="F11" s="3" t="s">
        <v>4</v>
      </c>
      <c r="G11" s="2"/>
      <c r="H11" s="2" t="s">
        <v>12</v>
      </c>
      <c r="I11" s="2"/>
      <c r="J11" s="4" t="s">
        <v>8</v>
      </c>
      <c r="K11" s="5"/>
      <c r="L11" s="7" t="s">
        <v>24</v>
      </c>
      <c r="M11" s="8"/>
      <c r="N11" s="7" t="s">
        <v>10</v>
      </c>
      <c r="O11" s="5"/>
    </row>
    <row r="12" spans="2:15" ht="6" customHeight="1">
      <c r="B12" s="9"/>
      <c r="C12" s="10"/>
      <c r="D12" s="9"/>
      <c r="E12" s="9"/>
      <c r="F12" s="11"/>
      <c r="G12" s="9"/>
      <c r="H12" s="9"/>
      <c r="I12" s="10"/>
      <c r="J12" s="12"/>
      <c r="K12" s="13"/>
      <c r="L12" s="12"/>
      <c r="M12" s="13"/>
      <c r="N12" s="12"/>
      <c r="O12" s="13"/>
    </row>
    <row r="13" spans="2:15">
      <c r="B13" s="16" t="s">
        <v>5</v>
      </c>
      <c r="C13" s="17"/>
      <c r="D13" s="50"/>
      <c r="E13" s="50"/>
      <c r="F13" s="18"/>
      <c r="G13" s="50"/>
      <c r="H13" s="58"/>
      <c r="I13" s="17"/>
      <c r="J13" s="27">
        <f>SUM(J14)</f>
        <v>1930.4752745454543</v>
      </c>
      <c r="K13" s="27"/>
      <c r="L13" s="27">
        <f>SUM(L14)</f>
        <v>27.578218207792204</v>
      </c>
      <c r="M13" s="27"/>
      <c r="N13" s="27">
        <f>SUM(N14)</f>
        <v>7.8794909165120588</v>
      </c>
      <c r="O13" s="26"/>
    </row>
    <row r="14" spans="2:15">
      <c r="B14" s="43" t="s">
        <v>7</v>
      </c>
      <c r="C14" s="22"/>
      <c r="D14" s="67">
        <f>'Summary &amp; Results'!D17</f>
        <v>3.5</v>
      </c>
      <c r="E14" s="52"/>
      <c r="F14" s="51" t="s">
        <v>11</v>
      </c>
      <c r="G14" s="52"/>
      <c r="H14" s="66">
        <f>N40</f>
        <v>7.8794909165120588</v>
      </c>
      <c r="I14" s="22"/>
      <c r="J14" s="25">
        <f>D14*D2*H14</f>
        <v>1930.4752745454543</v>
      </c>
      <c r="K14" s="26"/>
      <c r="L14" s="25">
        <f>J14/$D$2</f>
        <v>27.578218207792204</v>
      </c>
      <c r="M14" s="26"/>
      <c r="N14" s="25">
        <f>L14/$D$14</f>
        <v>7.8794909165120588</v>
      </c>
      <c r="O14" s="26"/>
    </row>
    <row r="15" spans="2:15">
      <c r="B15" s="22"/>
      <c r="C15" s="22"/>
      <c r="D15" s="52"/>
      <c r="E15" s="52"/>
      <c r="F15" s="52"/>
      <c r="G15" s="52"/>
      <c r="H15" s="52"/>
      <c r="I15" s="22"/>
      <c r="J15" s="25"/>
      <c r="K15" s="26"/>
      <c r="L15" s="25"/>
      <c r="M15" s="26"/>
      <c r="N15" s="25"/>
      <c r="O15" s="26"/>
    </row>
    <row r="16" spans="2:15">
      <c r="B16" s="23" t="s">
        <v>13</v>
      </c>
      <c r="C16" s="17"/>
      <c r="D16" s="50"/>
      <c r="E16" s="50"/>
      <c r="F16" s="18"/>
      <c r="G16" s="50"/>
      <c r="H16" s="58"/>
      <c r="I16" s="17"/>
      <c r="J16" s="25"/>
      <c r="K16" s="26"/>
      <c r="L16" s="25"/>
      <c r="M16" s="26"/>
      <c r="N16" s="25"/>
      <c r="O16" s="26"/>
    </row>
    <row r="17" spans="2:15">
      <c r="B17" s="43" t="s">
        <v>14</v>
      </c>
      <c r="C17" s="22"/>
      <c r="D17" s="56">
        <v>1</v>
      </c>
      <c r="E17" s="52"/>
      <c r="F17" s="51" t="s">
        <v>120</v>
      </c>
      <c r="G17" s="52"/>
      <c r="H17" s="66">
        <f>CRR</f>
        <v>1.8</v>
      </c>
      <c r="I17" s="22"/>
      <c r="J17" s="25">
        <f>D17*$D$1*H17</f>
        <v>135</v>
      </c>
      <c r="K17" s="26"/>
      <c r="L17" s="25">
        <f>J17/$D$2</f>
        <v>1.9285714285714286</v>
      </c>
      <c r="M17" s="26"/>
      <c r="N17" s="25">
        <f t="shared" ref="N17:N26" si="0">L17/$D$14</f>
        <v>0.55102040816326536</v>
      </c>
      <c r="O17" s="26"/>
    </row>
    <row r="18" spans="2:15">
      <c r="B18" s="43" t="s">
        <v>57</v>
      </c>
      <c r="C18" s="22"/>
      <c r="D18" s="56">
        <v>1</v>
      </c>
      <c r="E18" s="52"/>
      <c r="F18" s="51" t="s">
        <v>120</v>
      </c>
      <c r="G18" s="52"/>
      <c r="H18" s="66">
        <f>'Input Costs'!D7</f>
        <v>0.27</v>
      </c>
      <c r="I18" s="22"/>
      <c r="J18" s="25">
        <f>D18*$D$1*H18</f>
        <v>20.25</v>
      </c>
      <c r="K18" s="26"/>
      <c r="L18" s="25">
        <f>J18/$D$2</f>
        <v>0.28928571428571431</v>
      </c>
      <c r="M18" s="26"/>
      <c r="N18" s="25">
        <f t="shared" si="0"/>
        <v>8.2653061224489802E-2</v>
      </c>
      <c r="O18" s="26"/>
    </row>
    <row r="19" spans="2:15">
      <c r="B19" s="43" t="s">
        <v>117</v>
      </c>
      <c r="C19" s="22"/>
      <c r="D19" s="134">
        <v>2.13</v>
      </c>
      <c r="E19" s="52"/>
      <c r="F19" s="51" t="s">
        <v>120</v>
      </c>
      <c r="G19" s="52"/>
      <c r="H19" s="66">
        <f>starter/44</f>
        <v>0.53772727272727272</v>
      </c>
      <c r="I19" s="22"/>
      <c r="J19" s="25">
        <f>L19*Chickens</f>
        <v>80.175136363636369</v>
      </c>
      <c r="K19" s="26"/>
      <c r="L19" s="25">
        <f>H19*D19</f>
        <v>1.1453590909090909</v>
      </c>
      <c r="M19" s="26"/>
      <c r="N19" s="25">
        <f t="shared" si="0"/>
        <v>0.32724545454545456</v>
      </c>
      <c r="O19" s="26"/>
    </row>
    <row r="20" spans="2:15">
      <c r="B20" s="43" t="s">
        <v>118</v>
      </c>
      <c r="C20" s="22"/>
      <c r="D20" s="134">
        <v>17.170000000000002</v>
      </c>
      <c r="E20" s="52"/>
      <c r="F20" s="51" t="s">
        <v>120</v>
      </c>
      <c r="G20" s="52"/>
      <c r="H20" s="66">
        <f>grower/44</f>
        <v>0.50545454545454538</v>
      </c>
      <c r="I20" s="22"/>
      <c r="J20" s="25">
        <f>L20*Chickens</f>
        <v>607.5058181818182</v>
      </c>
      <c r="K20" s="26"/>
      <c r="L20" s="25">
        <f>H20*D20</f>
        <v>8.6786545454545454</v>
      </c>
      <c r="M20" s="26"/>
      <c r="N20" s="25">
        <f t="shared" si="0"/>
        <v>2.4796155844155843</v>
      </c>
      <c r="O20" s="26"/>
    </row>
    <row r="21" spans="2:15">
      <c r="B21" s="43" t="s">
        <v>119</v>
      </c>
      <c r="C21" s="22"/>
      <c r="D21" s="135">
        <v>3.5</v>
      </c>
      <c r="E21" s="52"/>
      <c r="F21" s="51" t="s">
        <v>120</v>
      </c>
      <c r="G21" s="52"/>
      <c r="H21" s="66">
        <f>grit/50</f>
        <v>0.2198</v>
      </c>
      <c r="I21" s="22"/>
      <c r="J21" s="25">
        <f>grit*5</f>
        <v>54.95</v>
      </c>
      <c r="K21" s="26"/>
      <c r="L21" s="25">
        <f t="shared" ref="L21:L26" si="1">J21/$D$2</f>
        <v>0.78500000000000003</v>
      </c>
      <c r="M21" s="26"/>
      <c r="N21" s="25">
        <f t="shared" si="0"/>
        <v>0.22428571428571428</v>
      </c>
      <c r="O21" s="26"/>
    </row>
    <row r="22" spans="2:15">
      <c r="B22" s="43" t="s">
        <v>81</v>
      </c>
      <c r="C22" s="22"/>
      <c r="D22" s="135">
        <v>0.47</v>
      </c>
      <c r="E22" s="52"/>
      <c r="F22" s="51" t="s">
        <v>60</v>
      </c>
      <c r="G22" s="52"/>
      <c r="H22" s="66">
        <f>L</f>
        <v>15</v>
      </c>
      <c r="I22" s="22"/>
      <c r="J22" s="25">
        <f>D22*H22*Chickens</f>
        <v>493.5</v>
      </c>
      <c r="K22" s="29"/>
      <c r="L22" s="25">
        <f t="shared" si="1"/>
        <v>7.05</v>
      </c>
      <c r="M22" s="29"/>
      <c r="N22" s="25">
        <f t="shared" si="0"/>
        <v>2.0142857142857142</v>
      </c>
      <c r="O22" s="29"/>
    </row>
    <row r="23" spans="2:15">
      <c r="B23" s="43" t="s">
        <v>34</v>
      </c>
      <c r="C23" s="22"/>
      <c r="D23" s="51">
        <v>1</v>
      </c>
      <c r="E23" s="52"/>
      <c r="F23" s="51" t="s">
        <v>120</v>
      </c>
      <c r="G23" s="52"/>
      <c r="H23" s="66">
        <f>slaughter</f>
        <v>3.5</v>
      </c>
      <c r="I23" s="22"/>
      <c r="J23" s="25">
        <f>D23*Chickens*H23</f>
        <v>245</v>
      </c>
      <c r="K23" s="29"/>
      <c r="L23" s="25">
        <f t="shared" si="1"/>
        <v>3.5</v>
      </c>
      <c r="M23" s="29"/>
      <c r="N23" s="25">
        <f t="shared" si="0"/>
        <v>1</v>
      </c>
      <c r="O23" s="29"/>
    </row>
    <row r="24" spans="2:15">
      <c r="B24" s="43" t="s">
        <v>65</v>
      </c>
      <c r="C24" s="22"/>
      <c r="D24" s="51">
        <v>1</v>
      </c>
      <c r="E24" s="52"/>
      <c r="F24" s="51" t="s">
        <v>75</v>
      </c>
      <c r="G24" s="52"/>
      <c r="H24" s="136">
        <v>50</v>
      </c>
      <c r="I24" s="22"/>
      <c r="J24" s="25">
        <f>H24</f>
        <v>50</v>
      </c>
      <c r="K24" s="29"/>
      <c r="L24" s="25">
        <f t="shared" si="1"/>
        <v>0.7142857142857143</v>
      </c>
      <c r="M24" s="29"/>
      <c r="N24" s="25">
        <f t="shared" si="0"/>
        <v>0.20408163265306123</v>
      </c>
      <c r="O24" s="29"/>
    </row>
    <row r="25" spans="2:15">
      <c r="B25" s="43" t="s">
        <v>66</v>
      </c>
      <c r="C25" s="22"/>
      <c r="D25" s="51">
        <v>1</v>
      </c>
      <c r="E25" s="52"/>
      <c r="F25" s="51" t="s">
        <v>75</v>
      </c>
      <c r="G25" s="52"/>
      <c r="H25" s="136">
        <v>20</v>
      </c>
      <c r="I25" s="22"/>
      <c r="J25" s="25">
        <f>H25</f>
        <v>20</v>
      </c>
      <c r="K25" s="29"/>
      <c r="L25" s="25">
        <f t="shared" si="1"/>
        <v>0.2857142857142857</v>
      </c>
      <c r="M25" s="29"/>
      <c r="N25" s="25">
        <f t="shared" si="0"/>
        <v>8.1632653061224483E-2</v>
      </c>
      <c r="O25" s="29"/>
    </row>
    <row r="26" spans="2:15">
      <c r="B26" s="43" t="s">
        <v>67</v>
      </c>
      <c r="C26" s="22"/>
      <c r="D26" s="51">
        <v>1</v>
      </c>
      <c r="E26" s="52"/>
      <c r="F26" s="51" t="s">
        <v>75</v>
      </c>
      <c r="G26" s="52"/>
      <c r="H26" s="136">
        <v>40</v>
      </c>
      <c r="I26" s="22"/>
      <c r="J26" s="25">
        <f>H26</f>
        <v>40</v>
      </c>
      <c r="K26" s="29"/>
      <c r="L26" s="25">
        <f t="shared" si="1"/>
        <v>0.5714285714285714</v>
      </c>
      <c r="M26" s="29"/>
      <c r="N26" s="25">
        <f t="shared" si="0"/>
        <v>0.16326530612244897</v>
      </c>
      <c r="O26" s="29"/>
    </row>
    <row r="27" spans="2:15">
      <c r="B27" s="17"/>
      <c r="C27" s="17"/>
      <c r="D27" s="50"/>
      <c r="E27" s="50"/>
      <c r="F27" s="18"/>
      <c r="G27" s="50"/>
      <c r="H27" s="18"/>
      <c r="I27" s="17"/>
      <c r="J27" s="36"/>
      <c r="K27" s="36"/>
      <c r="L27" s="36"/>
      <c r="M27" s="37"/>
      <c r="N27" s="38"/>
      <c r="O27" s="37"/>
    </row>
    <row r="28" spans="2:15">
      <c r="B28" s="28" t="s">
        <v>16</v>
      </c>
      <c r="C28" s="17"/>
      <c r="D28" s="50"/>
      <c r="E28" s="50"/>
      <c r="F28" s="50"/>
      <c r="G28" s="50"/>
      <c r="H28" s="50"/>
      <c r="I28" s="17"/>
      <c r="J28" s="36">
        <f>SUM(J17:J26)</f>
        <v>1746.3809545454546</v>
      </c>
      <c r="K28" s="36"/>
      <c r="L28" s="36">
        <f>SUM(L17:L26)</f>
        <v>24.948299350649354</v>
      </c>
      <c r="M28" s="36">
        <f>SUM(M17:M26)</f>
        <v>0</v>
      </c>
      <c r="N28" s="36">
        <f>SUM(N17:N26)</f>
        <v>7.1280855287569569</v>
      </c>
      <c r="O28" s="36"/>
    </row>
    <row r="29" spans="2:15">
      <c r="B29" s="17"/>
      <c r="C29" s="17"/>
      <c r="D29" s="50"/>
      <c r="E29" s="50"/>
      <c r="F29" s="50"/>
      <c r="G29" s="50"/>
      <c r="H29" s="50"/>
      <c r="I29" s="17"/>
      <c r="J29" s="36"/>
      <c r="K29" s="36"/>
      <c r="L29" s="36"/>
      <c r="M29" s="37"/>
      <c r="N29" s="38"/>
      <c r="O29" s="37"/>
    </row>
    <row r="30" spans="2:15">
      <c r="B30" s="33" t="s">
        <v>17</v>
      </c>
      <c r="C30" s="34"/>
      <c r="D30" s="53"/>
      <c r="E30" s="53"/>
      <c r="F30" s="35"/>
      <c r="G30" s="53"/>
      <c r="H30" s="35"/>
      <c r="I30" s="34"/>
      <c r="J30" s="39">
        <f>J13-J28</f>
        <v>184.0943199999997</v>
      </c>
      <c r="K30" s="39"/>
      <c r="L30" s="39">
        <f>L13-L28</f>
        <v>2.6299188571428509</v>
      </c>
      <c r="M30" s="39"/>
      <c r="N30" s="39">
        <f>N13-N28</f>
        <v>0.75140538775510191</v>
      </c>
      <c r="O30" s="39"/>
    </row>
    <row r="31" spans="2:15">
      <c r="B31" s="17"/>
      <c r="C31" s="17"/>
      <c r="D31" s="50"/>
      <c r="E31" s="50"/>
      <c r="F31" s="18"/>
      <c r="G31" s="50"/>
      <c r="H31" s="18"/>
      <c r="I31" s="17"/>
      <c r="J31" s="36"/>
      <c r="K31" s="36"/>
      <c r="L31" s="36"/>
      <c r="M31" s="26"/>
      <c r="N31" s="25"/>
      <c r="O31" s="26"/>
    </row>
    <row r="32" spans="2:15">
      <c r="B32" s="23" t="s">
        <v>15</v>
      </c>
      <c r="C32" s="22"/>
      <c r="D32" s="52"/>
      <c r="E32" s="52"/>
      <c r="F32" s="52"/>
      <c r="G32" s="52"/>
      <c r="H32" s="52"/>
      <c r="I32" s="22"/>
      <c r="J32" s="36">
        <f>SUM(J34:J38)</f>
        <v>184.09431999999998</v>
      </c>
      <c r="K32" s="36"/>
      <c r="L32" s="36">
        <f>SUM(L34:L38)</f>
        <v>2.6299188571428571</v>
      </c>
      <c r="M32" s="36"/>
      <c r="N32" s="36">
        <f>SUM(N34:N38)</f>
        <v>0.75140538775510202</v>
      </c>
      <c r="O32" s="36"/>
    </row>
    <row r="33" spans="2:15">
      <c r="B33" s="23"/>
      <c r="C33" s="22"/>
      <c r="D33" s="52"/>
      <c r="E33" s="52"/>
      <c r="F33" s="52"/>
      <c r="G33" s="52"/>
      <c r="H33" s="52"/>
      <c r="I33" s="22"/>
      <c r="J33" s="36"/>
      <c r="K33" s="36"/>
      <c r="L33" s="36"/>
      <c r="M33" s="36"/>
      <c r="N33" s="36"/>
      <c r="O33" s="36"/>
    </row>
    <row r="34" spans="2:15">
      <c r="B34" s="43" t="s">
        <v>71</v>
      </c>
      <c r="C34" s="16"/>
      <c r="D34" s="54"/>
      <c r="E34" s="54"/>
      <c r="F34" s="54"/>
      <c r="G34" s="54"/>
      <c r="H34" s="54"/>
      <c r="I34" s="16"/>
      <c r="J34" s="40">
        <f>'Costs brooder feeders waterers'!B24</f>
        <v>47</v>
      </c>
      <c r="K34" s="40"/>
      <c r="L34" s="40">
        <f>J34/$D$2</f>
        <v>0.67142857142857137</v>
      </c>
      <c r="M34" s="40"/>
      <c r="N34" s="40">
        <f>L34/$D$14</f>
        <v>0.19183673469387755</v>
      </c>
      <c r="O34" s="40"/>
    </row>
    <row r="35" spans="2:15">
      <c r="B35" s="43" t="s">
        <v>72</v>
      </c>
      <c r="C35" s="16"/>
      <c r="D35" s="54"/>
      <c r="E35" s="54"/>
      <c r="F35" s="54"/>
      <c r="G35" s="54"/>
      <c r="H35" s="54"/>
      <c r="I35" s="16"/>
      <c r="J35" s="40">
        <f>'Chicken tractor costs'!B28</f>
        <v>58.516799999999989</v>
      </c>
      <c r="K35" s="40"/>
      <c r="L35" s="40">
        <f>J35/$D$2</f>
        <v>0.83595428571428554</v>
      </c>
      <c r="M35" s="40"/>
      <c r="N35" s="40">
        <f>L35/$D$14</f>
        <v>0.238844081632653</v>
      </c>
      <c r="O35" s="40"/>
    </row>
    <row r="36" spans="2:15">
      <c r="B36" s="43" t="s">
        <v>73</v>
      </c>
      <c r="C36" s="16"/>
      <c r="D36" s="54"/>
      <c r="E36" s="54"/>
      <c r="F36" s="54"/>
      <c r="G36" s="54"/>
      <c r="H36" s="54"/>
      <c r="I36" s="16"/>
      <c r="J36" s="40">
        <f>'Costs brooder feeders waterers'!B25</f>
        <v>28.3</v>
      </c>
      <c r="K36" s="40"/>
      <c r="L36" s="40">
        <f>J36/$D$2</f>
        <v>0.4042857142857143</v>
      </c>
      <c r="M36" s="40"/>
      <c r="N36" s="40">
        <f>L36/$D$14</f>
        <v>0.11551020408163266</v>
      </c>
      <c r="O36" s="40"/>
    </row>
    <row r="37" spans="2:15">
      <c r="B37" s="43" t="s">
        <v>74</v>
      </c>
      <c r="C37" s="16"/>
      <c r="D37" s="54"/>
      <c r="E37" s="54"/>
      <c r="F37" s="54"/>
      <c r="G37" s="54"/>
      <c r="H37" s="54"/>
      <c r="I37" s="16"/>
      <c r="J37" s="40">
        <f>'Chicken tractor costs'!B29</f>
        <v>9.6775199999999977</v>
      </c>
      <c r="K37" s="40"/>
      <c r="L37" s="40">
        <f>J37/$D$2</f>
        <v>0.13825028571428569</v>
      </c>
      <c r="M37" s="40"/>
      <c r="N37" s="40">
        <f>L37/$D$14</f>
        <v>3.9500081632653054E-2</v>
      </c>
      <c r="O37" s="40"/>
    </row>
    <row r="38" spans="2:15">
      <c r="B38" s="43" t="s">
        <v>91</v>
      </c>
      <c r="C38" s="22"/>
      <c r="D38" s="64">
        <v>0.14499999999999999</v>
      </c>
      <c r="E38" s="52"/>
      <c r="F38" s="51" t="s">
        <v>126</v>
      </c>
      <c r="G38" s="52"/>
      <c r="H38" s="59">
        <f>rent</f>
        <v>280</v>
      </c>
      <c r="I38" s="22"/>
      <c r="J38" s="25">
        <f>D38*H38</f>
        <v>40.599999999999994</v>
      </c>
      <c r="K38" s="29"/>
      <c r="L38" s="25">
        <f>J38/$D$2</f>
        <v>0.57999999999999996</v>
      </c>
      <c r="M38" s="29"/>
      <c r="N38" s="25">
        <f>L38/$D$14</f>
        <v>0.1657142857142857</v>
      </c>
      <c r="O38" s="29"/>
    </row>
    <row r="39" spans="2:15">
      <c r="B39" s="22"/>
      <c r="C39" s="16"/>
      <c r="D39" s="54"/>
      <c r="E39" s="54"/>
      <c r="F39" s="54"/>
      <c r="G39" s="54"/>
      <c r="H39" s="54"/>
      <c r="I39" s="16"/>
      <c r="J39" s="40"/>
      <c r="K39" s="40"/>
      <c r="L39" s="40"/>
      <c r="M39" s="40"/>
      <c r="N39" s="40"/>
      <c r="O39" s="31"/>
    </row>
    <row r="40" spans="2:15">
      <c r="B40" s="28" t="s">
        <v>19</v>
      </c>
      <c r="C40" s="17"/>
      <c r="D40" s="50"/>
      <c r="E40" s="50"/>
      <c r="F40" s="18"/>
      <c r="G40" s="50"/>
      <c r="H40" s="18"/>
      <c r="I40" s="17"/>
      <c r="J40" s="36">
        <f>J28+J32</f>
        <v>1930.4752745454546</v>
      </c>
      <c r="K40" s="36"/>
      <c r="L40" s="36">
        <f>L28+L32</f>
        <v>27.578218207792212</v>
      </c>
      <c r="M40" s="36"/>
      <c r="N40" s="36">
        <f>N28+N32</f>
        <v>7.8794909165120588</v>
      </c>
      <c r="O40" s="31"/>
    </row>
    <row r="41" spans="2:15">
      <c r="B41" s="17"/>
      <c r="C41" s="17"/>
      <c r="D41" s="50"/>
      <c r="E41" s="50"/>
      <c r="F41" s="18"/>
      <c r="G41" s="50"/>
      <c r="H41" s="54"/>
      <c r="I41" s="17"/>
      <c r="J41" s="30"/>
      <c r="K41" s="31"/>
      <c r="L41" s="32"/>
      <c r="M41" s="31"/>
      <c r="N41" s="32"/>
      <c r="O41" s="31"/>
    </row>
    <row r="42" spans="2:15">
      <c r="B42" s="73" t="s">
        <v>20</v>
      </c>
      <c r="C42" s="41"/>
      <c r="D42" s="55"/>
      <c r="E42" s="55"/>
      <c r="F42" s="42"/>
      <c r="G42" s="55"/>
      <c r="H42" s="42"/>
      <c r="I42" s="41"/>
      <c r="J42" s="68">
        <f>J13-J40</f>
        <v>0</v>
      </c>
      <c r="K42" s="69"/>
      <c r="L42" s="68">
        <f>L13-L40</f>
        <v>0</v>
      </c>
      <c r="M42" s="68"/>
      <c r="N42" s="68">
        <f>N13-N40</f>
        <v>0</v>
      </c>
      <c r="O42" s="70"/>
    </row>
    <row r="44" spans="2:15">
      <c r="B44" s="72" t="s">
        <v>79</v>
      </c>
    </row>
  </sheetData>
  <pageMargins left="0.7" right="0.7" top="0.75" bottom="0.75" header="0.3" footer="0.3"/>
  <pageSetup orientation="landscape"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O44"/>
  <sheetViews>
    <sheetView workbookViewId="0">
      <selection activeCell="B8" sqref="B8:O42"/>
    </sheetView>
  </sheetViews>
  <sheetFormatPr baseColWidth="10" defaultColWidth="8.83203125" defaultRowHeight="15"/>
  <cols>
    <col min="1" max="1" width="3" customWidth="1"/>
    <col min="2" max="2" width="37.83203125" customWidth="1"/>
    <col min="3" max="3" width="3.1640625" customWidth="1"/>
    <col min="4" max="4" width="13.83203125" style="47" customWidth="1"/>
    <col min="5" max="5" width="2.5" style="47" customWidth="1"/>
    <col min="6" max="6" width="10.5" style="47" customWidth="1"/>
    <col min="7" max="7" width="3" style="47" customWidth="1"/>
    <col min="8" max="8" width="8.83203125" style="47"/>
    <col min="9" max="9" width="4.1640625" customWidth="1"/>
    <col min="10" max="10" width="13" bestFit="1" customWidth="1"/>
    <col min="11" max="11" width="2" customWidth="1"/>
    <col min="12" max="12" width="10.1640625" customWidth="1"/>
    <col min="13" max="13" width="2" customWidth="1"/>
    <col min="15" max="15" width="2.5" customWidth="1"/>
  </cols>
  <sheetData>
    <row r="1" spans="2:15" ht="16">
      <c r="B1" s="45" t="s">
        <v>115</v>
      </c>
      <c r="D1" s="164">
        <v>100</v>
      </c>
    </row>
    <row r="2" spans="2:15" ht="16">
      <c r="B2" s="45" t="s">
        <v>116</v>
      </c>
      <c r="D2" s="164">
        <v>95</v>
      </c>
      <c r="E2" s="67"/>
      <c r="F2" s="75">
        <f>-(1-D1/D2)</f>
        <v>5.2631578947368363E-2</v>
      </c>
      <c r="G2" s="74" t="s">
        <v>83</v>
      </c>
    </row>
    <row r="3" spans="2:15" ht="16">
      <c r="B3" s="45" t="s">
        <v>59</v>
      </c>
      <c r="D3" s="165">
        <v>70</v>
      </c>
      <c r="E3" s="67"/>
      <c r="F3" s="67">
        <f>D3/7</f>
        <v>10</v>
      </c>
      <c r="G3" s="74" t="s">
        <v>82</v>
      </c>
      <c r="H3" s="74"/>
    </row>
    <row r="4" spans="2:15" ht="6.75" customHeight="1">
      <c r="B4" s="45"/>
      <c r="D4" s="67"/>
      <c r="E4" s="67"/>
      <c r="F4" s="67"/>
      <c r="G4" s="74"/>
      <c r="H4" s="74"/>
    </row>
    <row r="5" spans="2:15" ht="16">
      <c r="B5" s="137" t="s">
        <v>78</v>
      </c>
      <c r="C5" s="138"/>
      <c r="D5" s="139"/>
      <c r="E5" s="139"/>
      <c r="F5" s="139"/>
      <c r="G5" s="140"/>
      <c r="H5" s="141"/>
    </row>
    <row r="6" spans="2:15">
      <c r="B6" s="142" t="s">
        <v>79</v>
      </c>
      <c r="C6" s="143"/>
      <c r="D6" s="144"/>
      <c r="E6" s="144"/>
      <c r="F6" s="144"/>
      <c r="G6" s="144"/>
      <c r="H6" s="145"/>
    </row>
    <row r="7" spans="2:15" ht="6" customHeight="1">
      <c r="B7" s="72"/>
    </row>
    <row r="8" spans="2:15" ht="20.25" customHeight="1">
      <c r="B8" s="124" t="s">
        <v>127</v>
      </c>
      <c r="C8" s="124"/>
      <c r="D8" s="124"/>
      <c r="E8" s="124"/>
      <c r="F8" s="124"/>
      <c r="G8" s="124"/>
      <c r="H8" s="124"/>
      <c r="I8" s="124"/>
      <c r="J8" s="124"/>
      <c r="K8" s="124"/>
      <c r="L8" s="124"/>
      <c r="M8" s="124"/>
      <c r="N8" s="124"/>
      <c r="O8" s="124"/>
    </row>
    <row r="9" spans="2:15" ht="6" customHeight="1">
      <c r="B9" s="147"/>
      <c r="C9" s="148"/>
      <c r="D9" s="147"/>
      <c r="E9" s="147"/>
      <c r="F9" s="149"/>
      <c r="G9" s="147"/>
      <c r="H9" s="147"/>
      <c r="I9" s="148"/>
      <c r="J9" s="150"/>
      <c r="K9" s="151"/>
      <c r="L9" s="150"/>
      <c r="M9" s="151"/>
      <c r="N9" s="150"/>
      <c r="O9" s="151"/>
    </row>
    <row r="10" spans="2:15" ht="15" customHeight="1">
      <c r="B10" s="1"/>
      <c r="C10" s="1"/>
      <c r="D10" s="2" t="s">
        <v>0</v>
      </c>
      <c r="E10" s="2"/>
      <c r="F10" s="3"/>
      <c r="G10" s="2"/>
      <c r="H10" s="2" t="s">
        <v>1</v>
      </c>
      <c r="I10" s="2"/>
      <c r="J10" s="4" t="s">
        <v>9</v>
      </c>
      <c r="K10" s="5"/>
      <c r="L10" s="7" t="s">
        <v>2</v>
      </c>
      <c r="M10" s="8"/>
      <c r="N10" s="7" t="s">
        <v>2</v>
      </c>
      <c r="O10" s="5"/>
    </row>
    <row r="11" spans="2:15" ht="15.75" customHeight="1">
      <c r="B11" s="6" t="s">
        <v>3</v>
      </c>
      <c r="C11" s="1"/>
      <c r="D11" s="2" t="s">
        <v>6</v>
      </c>
      <c r="E11" s="2"/>
      <c r="F11" s="3" t="s">
        <v>4</v>
      </c>
      <c r="G11" s="2"/>
      <c r="H11" s="2" t="s">
        <v>12</v>
      </c>
      <c r="I11" s="2"/>
      <c r="J11" s="4" t="s">
        <v>8</v>
      </c>
      <c r="K11" s="5"/>
      <c r="L11" s="7" t="s">
        <v>24</v>
      </c>
      <c r="M11" s="8"/>
      <c r="N11" s="7" t="s">
        <v>10</v>
      </c>
      <c r="O11" s="5"/>
    </row>
    <row r="12" spans="2:15" ht="6" customHeight="1">
      <c r="B12" s="9"/>
      <c r="C12" s="10"/>
      <c r="D12" s="9"/>
      <c r="E12" s="9"/>
      <c r="F12" s="11"/>
      <c r="G12" s="9"/>
      <c r="H12" s="9"/>
      <c r="I12" s="10"/>
      <c r="J12" s="12"/>
      <c r="K12" s="13"/>
      <c r="L12" s="12"/>
      <c r="M12" s="13"/>
      <c r="N12" s="12"/>
      <c r="O12" s="13"/>
    </row>
    <row r="13" spans="2:15">
      <c r="B13" s="16" t="s">
        <v>5</v>
      </c>
      <c r="C13" s="17"/>
      <c r="D13" s="50"/>
      <c r="E13" s="50"/>
      <c r="F13" s="18"/>
      <c r="G13" s="50"/>
      <c r="H13" s="58"/>
      <c r="I13" s="17"/>
      <c r="J13" s="27">
        <f>SUM(J14)</f>
        <v>2571.2256154545457</v>
      </c>
      <c r="K13" s="27"/>
      <c r="L13" s="27">
        <f>SUM(L14)</f>
        <v>27.065532794258377</v>
      </c>
      <c r="M13" s="27"/>
      <c r="N13" s="27">
        <f>SUM(N14)</f>
        <v>6.7663831985645944</v>
      </c>
      <c r="O13" s="26"/>
    </row>
    <row r="14" spans="2:15">
      <c r="B14" s="43" t="s">
        <v>7</v>
      </c>
      <c r="C14" s="22"/>
      <c r="D14" s="165">
        <v>4</v>
      </c>
      <c r="E14" s="52"/>
      <c r="F14" s="51" t="s">
        <v>11</v>
      </c>
      <c r="G14" s="52"/>
      <c r="H14" s="66">
        <f>N40</f>
        <v>6.7663831985645935</v>
      </c>
      <c r="I14" s="22"/>
      <c r="J14" s="25">
        <f>D14*D2*H14</f>
        <v>2571.2256154545457</v>
      </c>
      <c r="K14" s="26"/>
      <c r="L14" s="25">
        <f>J14/$D$2</f>
        <v>27.065532794258377</v>
      </c>
      <c r="M14" s="26"/>
      <c r="N14" s="25">
        <f>L14/$D$14</f>
        <v>6.7663831985645944</v>
      </c>
      <c r="O14" s="26"/>
    </row>
    <row r="15" spans="2:15">
      <c r="B15" s="22"/>
      <c r="C15" s="22"/>
      <c r="D15" s="52"/>
      <c r="E15" s="52"/>
      <c r="F15" s="52"/>
      <c r="G15" s="52"/>
      <c r="H15" s="52"/>
      <c r="I15" s="22"/>
      <c r="J15" s="25"/>
      <c r="K15" s="26"/>
      <c r="L15" s="25"/>
      <c r="M15" s="26"/>
      <c r="N15" s="25"/>
      <c r="O15" s="26"/>
    </row>
    <row r="16" spans="2:15">
      <c r="B16" s="23" t="s">
        <v>13</v>
      </c>
      <c r="C16" s="17"/>
      <c r="D16" s="50"/>
      <c r="E16" s="50"/>
      <c r="F16" s="18"/>
      <c r="G16" s="50"/>
      <c r="H16" s="58"/>
      <c r="I16" s="17"/>
      <c r="J16" s="25"/>
      <c r="K16" s="26"/>
      <c r="L16" s="25"/>
      <c r="M16" s="26"/>
      <c r="N16" s="25"/>
      <c r="O16" s="26"/>
    </row>
    <row r="17" spans="2:15">
      <c r="B17" s="43" t="s">
        <v>14</v>
      </c>
      <c r="C17" s="22"/>
      <c r="D17" s="56">
        <v>1</v>
      </c>
      <c r="E17" s="52"/>
      <c r="F17" s="51" t="s">
        <v>56</v>
      </c>
      <c r="G17" s="52"/>
      <c r="H17" s="168">
        <f>CRR</f>
        <v>1.8</v>
      </c>
      <c r="I17" s="22"/>
      <c r="J17" s="25">
        <f>D17*$D$1*H17</f>
        <v>180</v>
      </c>
      <c r="K17" s="26"/>
      <c r="L17" s="25">
        <f>J17/$D$2</f>
        <v>1.8947368421052631</v>
      </c>
      <c r="M17" s="26"/>
      <c r="N17" s="25">
        <f t="shared" ref="N17:N26" si="0">L17/$D$14</f>
        <v>0.47368421052631576</v>
      </c>
      <c r="O17" s="26"/>
    </row>
    <row r="18" spans="2:15">
      <c r="B18" s="43" t="s">
        <v>57</v>
      </c>
      <c r="C18" s="22"/>
      <c r="D18" s="56">
        <v>1</v>
      </c>
      <c r="E18" s="52"/>
      <c r="F18" s="51" t="s">
        <v>56</v>
      </c>
      <c r="G18" s="52"/>
      <c r="H18" s="168">
        <f>'Input Costs'!D7</f>
        <v>0.27</v>
      </c>
      <c r="I18" s="22"/>
      <c r="J18" s="25">
        <f>D18*$D$1*H18</f>
        <v>27</v>
      </c>
      <c r="K18" s="26"/>
      <c r="L18" s="25">
        <f>J18/$D$2</f>
        <v>0.28421052631578947</v>
      </c>
      <c r="M18" s="26"/>
      <c r="N18" s="25">
        <f t="shared" si="0"/>
        <v>7.1052631578947367E-2</v>
      </c>
      <c r="O18" s="26"/>
    </row>
    <row r="19" spans="2:15">
      <c r="B19" s="43" t="s">
        <v>117</v>
      </c>
      <c r="C19" s="22"/>
      <c r="D19" s="134">
        <v>2.13</v>
      </c>
      <c r="E19" s="52"/>
      <c r="F19" s="51" t="s">
        <v>56</v>
      </c>
      <c r="G19" s="52"/>
      <c r="H19" s="168">
        <f>starter/44</f>
        <v>0.53772727272727272</v>
      </c>
      <c r="I19" s="22"/>
      <c r="J19" s="25">
        <f>D19*L19*H19</f>
        <v>1.311847447128099</v>
      </c>
      <c r="K19" s="26"/>
      <c r="L19" s="25">
        <f>H19*D19</f>
        <v>1.1453590909090909</v>
      </c>
      <c r="M19" s="26"/>
      <c r="N19" s="25">
        <f t="shared" si="0"/>
        <v>0.28633977272727273</v>
      </c>
      <c r="O19" s="26"/>
    </row>
    <row r="20" spans="2:15">
      <c r="B20" s="43" t="s">
        <v>118</v>
      </c>
      <c r="C20" s="22"/>
      <c r="D20" s="134">
        <v>17.170000000000002</v>
      </c>
      <c r="E20" s="52"/>
      <c r="F20" s="51" t="s">
        <v>56</v>
      </c>
      <c r="G20" s="52"/>
      <c r="H20" s="168">
        <f>grower/44</f>
        <v>0.50545454545454538</v>
      </c>
      <c r="I20" s="22"/>
      <c r="J20" s="25">
        <f>D20*L20*H20</f>
        <v>75.319044719338834</v>
      </c>
      <c r="K20" s="26"/>
      <c r="L20" s="25">
        <f>H20*D20</f>
        <v>8.6786545454545454</v>
      </c>
      <c r="M20" s="26"/>
      <c r="N20" s="25">
        <f t="shared" si="0"/>
        <v>2.1696636363636363</v>
      </c>
      <c r="O20" s="26"/>
    </row>
    <row r="21" spans="2:15">
      <c r="B21" s="43" t="s">
        <v>119</v>
      </c>
      <c r="C21" s="22"/>
      <c r="D21" s="135">
        <v>3.5</v>
      </c>
      <c r="E21" s="52"/>
      <c r="F21" s="51" t="s">
        <v>56</v>
      </c>
      <c r="G21" s="52"/>
      <c r="H21" s="168">
        <f>grit/50</f>
        <v>0.2198</v>
      </c>
      <c r="I21" s="22"/>
      <c r="J21" s="25">
        <f>grit*5</f>
        <v>54.95</v>
      </c>
      <c r="K21" s="26"/>
      <c r="L21" s="25">
        <f t="shared" ref="L21:L26" si="1">J21/$D$2</f>
        <v>0.57842105263157895</v>
      </c>
      <c r="M21" s="26"/>
      <c r="N21" s="25">
        <f t="shared" si="0"/>
        <v>0.14460526315789474</v>
      </c>
      <c r="O21" s="26"/>
    </row>
    <row r="22" spans="2:15">
      <c r="B22" s="43" t="s">
        <v>81</v>
      </c>
      <c r="C22" s="22"/>
      <c r="D22" s="135">
        <v>0.5</v>
      </c>
      <c r="E22" s="52"/>
      <c r="F22" s="51" t="s">
        <v>60</v>
      </c>
      <c r="G22" s="52"/>
      <c r="H22" s="168">
        <f>L</f>
        <v>15</v>
      </c>
      <c r="I22" s="22"/>
      <c r="J22" s="25">
        <f>D22*D1*H22</f>
        <v>750</v>
      </c>
      <c r="K22" s="29"/>
      <c r="L22" s="25">
        <f t="shared" si="1"/>
        <v>7.8947368421052628</v>
      </c>
      <c r="M22" s="29"/>
      <c r="N22" s="25">
        <f t="shared" si="0"/>
        <v>1.9736842105263157</v>
      </c>
      <c r="O22" s="29"/>
    </row>
    <row r="23" spans="2:15">
      <c r="B23" s="43" t="s">
        <v>34</v>
      </c>
      <c r="C23" s="22"/>
      <c r="D23" s="56">
        <v>1</v>
      </c>
      <c r="E23" s="52"/>
      <c r="F23" s="51" t="s">
        <v>56</v>
      </c>
      <c r="G23" s="52"/>
      <c r="H23" s="168">
        <f>slaughter</f>
        <v>3.5</v>
      </c>
      <c r="I23" s="22"/>
      <c r="J23" s="25">
        <f>D23*D2*H23</f>
        <v>332.5</v>
      </c>
      <c r="K23" s="29"/>
      <c r="L23" s="25">
        <f t="shared" si="1"/>
        <v>3.5</v>
      </c>
      <c r="M23" s="29"/>
      <c r="N23" s="25">
        <f t="shared" si="0"/>
        <v>0.875</v>
      </c>
      <c r="O23" s="29"/>
    </row>
    <row r="24" spans="2:15">
      <c r="B24" s="43" t="s">
        <v>65</v>
      </c>
      <c r="C24" s="22"/>
      <c r="D24" s="56">
        <v>1</v>
      </c>
      <c r="E24" s="52"/>
      <c r="F24" s="51" t="s">
        <v>75</v>
      </c>
      <c r="G24" s="52"/>
      <c r="H24" s="136">
        <v>50</v>
      </c>
      <c r="I24" s="22"/>
      <c r="J24" s="25">
        <f>H24</f>
        <v>50</v>
      </c>
      <c r="K24" s="29"/>
      <c r="L24" s="25">
        <f t="shared" si="1"/>
        <v>0.52631578947368418</v>
      </c>
      <c r="M24" s="29"/>
      <c r="N24" s="25">
        <f t="shared" si="0"/>
        <v>0.13157894736842105</v>
      </c>
      <c r="O24" s="29"/>
    </row>
    <row r="25" spans="2:15">
      <c r="B25" s="43" t="s">
        <v>66</v>
      </c>
      <c r="C25" s="22"/>
      <c r="D25" s="56">
        <v>1</v>
      </c>
      <c r="E25" s="52"/>
      <c r="F25" s="51" t="s">
        <v>75</v>
      </c>
      <c r="G25" s="52"/>
      <c r="H25" s="136">
        <v>20</v>
      </c>
      <c r="I25" s="22"/>
      <c r="J25" s="25">
        <f>H25</f>
        <v>20</v>
      </c>
      <c r="K25" s="29"/>
      <c r="L25" s="25">
        <f t="shared" si="1"/>
        <v>0.21052631578947367</v>
      </c>
      <c r="M25" s="29"/>
      <c r="N25" s="25">
        <f t="shared" si="0"/>
        <v>5.2631578947368418E-2</v>
      </c>
      <c r="O25" s="29"/>
    </row>
    <row r="26" spans="2:15">
      <c r="B26" s="43" t="s">
        <v>67</v>
      </c>
      <c r="C26" s="22"/>
      <c r="D26" s="56">
        <v>1</v>
      </c>
      <c r="E26" s="52"/>
      <c r="F26" s="51" t="s">
        <v>75</v>
      </c>
      <c r="G26" s="52"/>
      <c r="H26" s="136">
        <v>40</v>
      </c>
      <c r="I26" s="22"/>
      <c r="J26" s="25">
        <f>H26</f>
        <v>40</v>
      </c>
      <c r="K26" s="29"/>
      <c r="L26" s="25">
        <f t="shared" si="1"/>
        <v>0.42105263157894735</v>
      </c>
      <c r="M26" s="29"/>
      <c r="N26" s="25">
        <f t="shared" si="0"/>
        <v>0.10526315789473684</v>
      </c>
      <c r="O26" s="29"/>
    </row>
    <row r="27" spans="2:15">
      <c r="B27" s="17"/>
      <c r="C27" s="17"/>
      <c r="D27" s="50"/>
      <c r="E27" s="50"/>
      <c r="F27" s="18"/>
      <c r="G27" s="50"/>
      <c r="H27" s="18"/>
      <c r="I27" s="17"/>
      <c r="J27" s="36"/>
      <c r="K27" s="36"/>
      <c r="L27" s="36"/>
      <c r="M27" s="37"/>
      <c r="N27" s="38"/>
      <c r="O27" s="37"/>
    </row>
    <row r="28" spans="2:15">
      <c r="B28" s="28" t="s">
        <v>16</v>
      </c>
      <c r="C28" s="17"/>
      <c r="D28" s="50"/>
      <c r="E28" s="50"/>
      <c r="F28" s="50"/>
      <c r="G28" s="50"/>
      <c r="H28" s="50"/>
      <c r="I28" s="17"/>
      <c r="J28" s="36">
        <f>SUM(J17:J26)</f>
        <v>1531.080892166467</v>
      </c>
      <c r="K28" s="36"/>
      <c r="L28" s="36">
        <f>SUM(L17:L26)</f>
        <v>25.134013636363637</v>
      </c>
      <c r="M28" s="36">
        <f>SUM(M17:M26)</f>
        <v>0</v>
      </c>
      <c r="N28" s="36">
        <f>SUM(N17:N26)</f>
        <v>6.2835034090909092</v>
      </c>
      <c r="O28" s="36"/>
    </row>
    <row r="29" spans="2:15">
      <c r="B29" s="17"/>
      <c r="C29" s="17"/>
      <c r="D29" s="50"/>
      <c r="E29" s="50"/>
      <c r="F29" s="50"/>
      <c r="G29" s="50"/>
      <c r="H29" s="50"/>
      <c r="I29" s="17"/>
      <c r="J29" s="36"/>
      <c r="K29" s="36"/>
      <c r="L29" s="36"/>
      <c r="M29" s="37"/>
      <c r="N29" s="38"/>
      <c r="O29" s="37"/>
    </row>
    <row r="30" spans="2:15">
      <c r="B30" s="33" t="s">
        <v>17</v>
      </c>
      <c r="C30" s="34"/>
      <c r="D30" s="53"/>
      <c r="E30" s="53"/>
      <c r="F30" s="35"/>
      <c r="G30" s="53"/>
      <c r="H30" s="35"/>
      <c r="I30" s="34"/>
      <c r="J30" s="39">
        <f>J13-J28</f>
        <v>1040.1447232880787</v>
      </c>
      <c r="K30" s="39"/>
      <c r="L30" s="39">
        <f>L13-L28</f>
        <v>1.9315191578947406</v>
      </c>
      <c r="M30" s="39"/>
      <c r="N30" s="39">
        <f>N13-N28</f>
        <v>0.48287978947368515</v>
      </c>
      <c r="O30" s="39"/>
    </row>
    <row r="31" spans="2:15">
      <c r="B31" s="17"/>
      <c r="C31" s="17"/>
      <c r="D31" s="50"/>
      <c r="E31" s="50"/>
      <c r="F31" s="18"/>
      <c r="G31" s="50"/>
      <c r="H31" s="18"/>
      <c r="I31" s="17"/>
      <c r="J31" s="36"/>
      <c r="K31" s="36"/>
      <c r="L31" s="36"/>
      <c r="M31" s="26"/>
      <c r="N31" s="25"/>
      <c r="O31" s="26"/>
    </row>
    <row r="32" spans="2:15">
      <c r="B32" s="23" t="s">
        <v>15</v>
      </c>
      <c r="C32" s="22"/>
      <c r="D32" s="52"/>
      <c r="E32" s="52"/>
      <c r="F32" s="52"/>
      <c r="G32" s="52"/>
      <c r="H32" s="52"/>
      <c r="I32" s="22"/>
      <c r="J32" s="36">
        <f>SUM(J34:J38)</f>
        <v>183.49431999999999</v>
      </c>
      <c r="K32" s="36"/>
      <c r="L32" s="36">
        <f>SUM(L34:L38)</f>
        <v>1.9315191578947368</v>
      </c>
      <c r="M32" s="36"/>
      <c r="N32" s="36">
        <f>SUM(N34:N38)</f>
        <v>0.48287978947368421</v>
      </c>
      <c r="O32" s="36"/>
    </row>
    <row r="33" spans="2:15">
      <c r="B33" s="23"/>
      <c r="C33" s="22"/>
      <c r="D33" s="52"/>
      <c r="E33" s="52"/>
      <c r="F33" s="52"/>
      <c r="G33" s="52"/>
      <c r="H33" s="52"/>
      <c r="I33" s="22"/>
      <c r="J33" s="36"/>
      <c r="K33" s="36"/>
      <c r="L33" s="36"/>
      <c r="M33" s="36"/>
      <c r="N33" s="36"/>
      <c r="O33" s="36"/>
    </row>
    <row r="34" spans="2:15">
      <c r="B34" s="43" t="s">
        <v>71</v>
      </c>
      <c r="C34" s="16"/>
      <c r="D34" s="54"/>
      <c r="E34" s="54"/>
      <c r="F34" s="54"/>
      <c r="G34" s="54"/>
      <c r="H34" s="54"/>
      <c r="I34" s="16"/>
      <c r="J34" s="40">
        <f>'Costs brooder feeders waterers'!B24</f>
        <v>47</v>
      </c>
      <c r="K34" s="40"/>
      <c r="L34" s="40">
        <f>J34/$D$2</f>
        <v>0.49473684210526314</v>
      </c>
      <c r="M34" s="40"/>
      <c r="N34" s="40">
        <f>L34/$D$14</f>
        <v>0.12368421052631579</v>
      </c>
      <c r="O34" s="40"/>
    </row>
    <row r="35" spans="2:15">
      <c r="B35" s="43" t="s">
        <v>72</v>
      </c>
      <c r="C35" s="16"/>
      <c r="D35" s="54"/>
      <c r="E35" s="54"/>
      <c r="F35" s="54"/>
      <c r="G35" s="54"/>
      <c r="H35" s="54"/>
      <c r="I35" s="16"/>
      <c r="J35" s="40">
        <f>'Chicken tractor costs'!B28</f>
        <v>58.516799999999989</v>
      </c>
      <c r="K35" s="40"/>
      <c r="L35" s="40">
        <f>J35/$D$2</f>
        <v>0.61596631578947358</v>
      </c>
      <c r="M35" s="40"/>
      <c r="N35" s="40">
        <f>L35/$D$14</f>
        <v>0.1539915789473684</v>
      </c>
      <c r="O35" s="40"/>
    </row>
    <row r="36" spans="2:15">
      <c r="B36" s="43" t="s">
        <v>73</v>
      </c>
      <c r="C36" s="16"/>
      <c r="D36" s="54"/>
      <c r="E36" s="54"/>
      <c r="F36" s="54"/>
      <c r="G36" s="54"/>
      <c r="H36" s="54"/>
      <c r="I36" s="16"/>
      <c r="J36" s="40">
        <f>'Costs brooder feeders waterers'!B25</f>
        <v>28.3</v>
      </c>
      <c r="K36" s="40"/>
      <c r="L36" s="40">
        <f>J36/$D$2</f>
        <v>0.29789473684210527</v>
      </c>
      <c r="M36" s="40"/>
      <c r="N36" s="40">
        <f>L36/$D$14</f>
        <v>7.4473684210526317E-2</v>
      </c>
      <c r="O36" s="40"/>
    </row>
    <row r="37" spans="2:15">
      <c r="B37" s="43" t="s">
        <v>74</v>
      </c>
      <c r="C37" s="16"/>
      <c r="D37" s="54"/>
      <c r="E37" s="54"/>
      <c r="F37" s="54"/>
      <c r="G37" s="54"/>
      <c r="H37" s="54"/>
      <c r="I37" s="16"/>
      <c r="J37" s="40">
        <f>'Chicken tractor costs'!B29</f>
        <v>9.6775199999999977</v>
      </c>
      <c r="K37" s="40"/>
      <c r="L37" s="40">
        <f>J37/$D$2</f>
        <v>0.10186863157894735</v>
      </c>
      <c r="M37" s="40"/>
      <c r="N37" s="40">
        <f>L37/$D$14</f>
        <v>2.5467157894736837E-2</v>
      </c>
      <c r="O37" s="40"/>
    </row>
    <row r="38" spans="2:15">
      <c r="B38" s="43" t="s">
        <v>91</v>
      </c>
      <c r="C38" s="22"/>
      <c r="D38" s="166">
        <v>0.2</v>
      </c>
      <c r="E38" s="52"/>
      <c r="F38" s="51" t="s">
        <v>126</v>
      </c>
      <c r="G38" s="52"/>
      <c r="H38" s="167">
        <v>200</v>
      </c>
      <c r="I38" s="22"/>
      <c r="J38" s="25">
        <f>D38*H38</f>
        <v>40</v>
      </c>
      <c r="K38" s="29"/>
      <c r="L38" s="25">
        <f>J38/$D$2</f>
        <v>0.42105263157894735</v>
      </c>
      <c r="M38" s="29"/>
      <c r="N38" s="25">
        <f>L38/$D$14</f>
        <v>0.10526315789473684</v>
      </c>
      <c r="O38" s="29"/>
    </row>
    <row r="39" spans="2:15">
      <c r="B39" s="22"/>
      <c r="C39" s="16"/>
      <c r="D39" s="54"/>
      <c r="E39" s="54"/>
      <c r="F39" s="54"/>
      <c r="G39" s="54"/>
      <c r="H39" s="54"/>
      <c r="I39" s="16"/>
      <c r="J39" s="40"/>
      <c r="K39" s="40"/>
      <c r="L39" s="40"/>
      <c r="M39" s="40"/>
      <c r="N39" s="40"/>
      <c r="O39" s="31"/>
    </row>
    <row r="40" spans="2:15">
      <c r="B40" s="28" t="s">
        <v>19</v>
      </c>
      <c r="C40" s="17"/>
      <c r="D40" s="50"/>
      <c r="E40" s="50"/>
      <c r="F40" s="18"/>
      <c r="G40" s="50"/>
      <c r="H40" s="18"/>
      <c r="I40" s="17"/>
      <c r="J40" s="36">
        <f>J28+J32</f>
        <v>1714.5752121664671</v>
      </c>
      <c r="K40" s="36"/>
      <c r="L40" s="36">
        <f>L28+L32</f>
        <v>27.065532794258374</v>
      </c>
      <c r="M40" s="36"/>
      <c r="N40" s="36">
        <f>N28+N32</f>
        <v>6.7663831985645935</v>
      </c>
      <c r="O40" s="31"/>
    </row>
    <row r="41" spans="2:15">
      <c r="B41" s="17"/>
      <c r="C41" s="17"/>
      <c r="D41" s="50"/>
      <c r="E41" s="50"/>
      <c r="F41" s="18"/>
      <c r="G41" s="50"/>
      <c r="H41" s="54"/>
      <c r="I41" s="17"/>
      <c r="J41" s="30"/>
      <c r="K41" s="31"/>
      <c r="L41" s="32"/>
      <c r="M41" s="31"/>
      <c r="N41" s="32"/>
      <c r="O41" s="31"/>
    </row>
    <row r="42" spans="2:15">
      <c r="B42" s="73" t="s">
        <v>20</v>
      </c>
      <c r="C42" s="41"/>
      <c r="D42" s="55"/>
      <c r="E42" s="55"/>
      <c r="F42" s="42"/>
      <c r="G42" s="55"/>
      <c r="H42" s="42"/>
      <c r="I42" s="41"/>
      <c r="J42" s="68">
        <f>J13-J40</f>
        <v>856.65040328807868</v>
      </c>
      <c r="K42" s="69"/>
      <c r="L42" s="68">
        <f>L13-L40</f>
        <v>0</v>
      </c>
      <c r="M42" s="68"/>
      <c r="N42" s="68">
        <f>N13-N40</f>
        <v>0</v>
      </c>
      <c r="O42" s="70"/>
    </row>
    <row r="44" spans="2:15">
      <c r="B44" s="72" t="s">
        <v>79</v>
      </c>
    </row>
  </sheetData>
  <pageMargins left="0.7" right="0.7" top="0.75" bottom="0.75" header="0.3" footer="0.3"/>
  <pageSetup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F32"/>
  <sheetViews>
    <sheetView topLeftCell="A4" workbookViewId="0">
      <selection activeCell="A31" sqref="A31:D32"/>
    </sheetView>
  </sheetViews>
  <sheetFormatPr baseColWidth="10" defaultColWidth="11.5" defaultRowHeight="15"/>
  <cols>
    <col min="1" max="1" width="32.33203125" customWidth="1"/>
  </cols>
  <sheetData>
    <row r="1" spans="1:4" ht="16">
      <c r="A1" s="125" t="s">
        <v>109</v>
      </c>
    </row>
    <row r="2" spans="1:4" ht="16">
      <c r="A2" s="79" t="s">
        <v>3</v>
      </c>
      <c r="B2" s="79" t="s">
        <v>0</v>
      </c>
      <c r="C2" s="79" t="s">
        <v>40</v>
      </c>
      <c r="D2" s="79" t="s">
        <v>41</v>
      </c>
    </row>
    <row r="3" spans="1:4">
      <c r="A3" t="s">
        <v>42</v>
      </c>
      <c r="B3" s="126">
        <v>12</v>
      </c>
      <c r="C3" s="127">
        <v>4.17</v>
      </c>
      <c r="D3" s="127">
        <f t="shared" ref="D3:D15" si="0">C3*B3</f>
        <v>50.04</v>
      </c>
    </row>
    <row r="4" spans="1:4">
      <c r="A4" t="s">
        <v>43</v>
      </c>
      <c r="B4" s="126">
        <v>4</v>
      </c>
      <c r="C4" s="127">
        <v>3.33</v>
      </c>
      <c r="D4" s="127">
        <f t="shared" si="0"/>
        <v>13.32</v>
      </c>
    </row>
    <row r="5" spans="1:4">
      <c r="A5" t="s">
        <v>44</v>
      </c>
      <c r="B5" s="126">
        <v>1</v>
      </c>
      <c r="C5" s="127">
        <v>26.99</v>
      </c>
      <c r="D5" s="127">
        <f t="shared" si="0"/>
        <v>26.99</v>
      </c>
    </row>
    <row r="6" spans="1:4">
      <c r="A6" t="s">
        <v>45</v>
      </c>
      <c r="B6" s="126">
        <v>4</v>
      </c>
      <c r="C6" s="127">
        <v>20</v>
      </c>
      <c r="D6" s="127">
        <f t="shared" si="0"/>
        <v>80</v>
      </c>
    </row>
    <row r="7" spans="1:4">
      <c r="A7" t="s">
        <v>46</v>
      </c>
      <c r="B7" s="126">
        <v>1</v>
      </c>
      <c r="C7" s="127">
        <v>5</v>
      </c>
      <c r="D7" s="127">
        <f t="shared" si="0"/>
        <v>5</v>
      </c>
    </row>
    <row r="8" spans="1:4">
      <c r="A8" t="s">
        <v>47</v>
      </c>
      <c r="B8" s="126">
        <v>1</v>
      </c>
      <c r="C8" s="127">
        <v>5</v>
      </c>
      <c r="D8" s="127">
        <f t="shared" si="0"/>
        <v>5</v>
      </c>
    </row>
    <row r="9" spans="1:4">
      <c r="A9" t="s">
        <v>48</v>
      </c>
      <c r="B9" s="126">
        <v>2</v>
      </c>
      <c r="C9" s="127">
        <v>4</v>
      </c>
      <c r="D9" s="127">
        <f t="shared" si="0"/>
        <v>8</v>
      </c>
    </row>
    <row r="10" spans="1:4">
      <c r="A10" t="s">
        <v>49</v>
      </c>
      <c r="B10" s="126">
        <v>1</v>
      </c>
      <c r="C10" s="127">
        <v>3.5</v>
      </c>
      <c r="D10" s="127">
        <f t="shared" si="0"/>
        <v>3.5</v>
      </c>
    </row>
    <row r="11" spans="1:4">
      <c r="A11" s="159" t="s">
        <v>121</v>
      </c>
      <c r="B11" s="126">
        <v>2</v>
      </c>
      <c r="C11" s="127">
        <v>13.95</v>
      </c>
      <c r="D11" s="127">
        <f t="shared" si="0"/>
        <v>27.9</v>
      </c>
    </row>
    <row r="12" spans="1:4">
      <c r="A12" s="159" t="s">
        <v>122</v>
      </c>
      <c r="B12" s="126">
        <v>1</v>
      </c>
      <c r="C12" s="127">
        <v>2.29</v>
      </c>
      <c r="D12" s="127">
        <f t="shared" si="0"/>
        <v>2.29</v>
      </c>
    </row>
    <row r="13" spans="1:4">
      <c r="A13" s="159" t="s">
        <v>123</v>
      </c>
      <c r="B13" s="126">
        <v>8</v>
      </c>
      <c r="C13" s="127">
        <v>0.27</v>
      </c>
      <c r="D13" s="127">
        <f t="shared" si="0"/>
        <v>2.16</v>
      </c>
    </row>
    <row r="14" spans="1:4">
      <c r="A14" s="159" t="s">
        <v>124</v>
      </c>
      <c r="B14" s="126">
        <v>2</v>
      </c>
      <c r="C14" s="127">
        <v>0.3</v>
      </c>
      <c r="D14" s="127">
        <f t="shared" si="0"/>
        <v>0.6</v>
      </c>
    </row>
    <row r="15" spans="1:4">
      <c r="A15" t="s">
        <v>84</v>
      </c>
      <c r="B15" s="126">
        <v>1</v>
      </c>
      <c r="C15" s="127">
        <v>60</v>
      </c>
      <c r="D15" s="127">
        <f t="shared" si="0"/>
        <v>60</v>
      </c>
    </row>
    <row r="16" spans="1:4">
      <c r="A16" s="80" t="s">
        <v>100</v>
      </c>
      <c r="B16" s="126"/>
      <c r="C16" s="127"/>
      <c r="D16" s="152">
        <f>SUM(D3:D15)</f>
        <v>284.79999999999995</v>
      </c>
    </row>
    <row r="17" spans="1:6">
      <c r="A17" t="s">
        <v>101</v>
      </c>
      <c r="B17" s="126"/>
      <c r="C17" s="128">
        <v>0.08</v>
      </c>
      <c r="D17" s="152">
        <f>D16*C17</f>
        <v>22.783999999999995</v>
      </c>
    </row>
    <row r="18" spans="1:6">
      <c r="A18" s="81" t="s">
        <v>41</v>
      </c>
      <c r="B18" s="129"/>
      <c r="C18" s="129"/>
      <c r="D18" s="153">
        <f>SUM(D16:D17)</f>
        <v>307.58399999999995</v>
      </c>
      <c r="F18" s="60"/>
    </row>
    <row r="21" spans="1:6" ht="34" customHeight="1">
      <c r="A21" s="180" t="s">
        <v>110</v>
      </c>
      <c r="B21" s="180"/>
      <c r="C21" s="180"/>
    </row>
    <row r="22" spans="1:6" ht="16">
      <c r="A22" s="79" t="s">
        <v>3</v>
      </c>
      <c r="B22" s="130" t="s">
        <v>102</v>
      </c>
    </row>
    <row r="23" spans="1:6">
      <c r="A23" t="s">
        <v>50</v>
      </c>
      <c r="B23" s="154">
        <f>D18</f>
        <v>307.58399999999995</v>
      </c>
    </row>
    <row r="24" spans="1:6">
      <c r="A24" t="s">
        <v>51</v>
      </c>
      <c r="B24" s="131">
        <v>15</v>
      </c>
    </row>
    <row r="25" spans="1:6">
      <c r="A25" t="s">
        <v>52</v>
      </c>
      <c r="B25" s="132">
        <v>5</v>
      </c>
    </row>
    <row r="26" spans="1:6">
      <c r="A26" t="s">
        <v>53</v>
      </c>
      <c r="B26" s="128">
        <v>0.06</v>
      </c>
    </row>
    <row r="27" spans="1:6">
      <c r="B27" s="47"/>
    </row>
    <row r="28" spans="1:6">
      <c r="A28" s="82" t="s">
        <v>54</v>
      </c>
      <c r="B28" s="152">
        <f>(B23-B24)/B25</f>
        <v>58.516799999999989</v>
      </c>
    </row>
    <row r="29" spans="1:6">
      <c r="A29" s="84" t="s">
        <v>55</v>
      </c>
      <c r="B29" s="153">
        <f>(B23+B24)/2*B26</f>
        <v>9.6775199999999977</v>
      </c>
    </row>
    <row r="30" spans="1:6">
      <c r="B30" s="47"/>
    </row>
    <row r="31" spans="1:6">
      <c r="A31" s="155" t="s">
        <v>78</v>
      </c>
      <c r="B31" s="156"/>
      <c r="C31" s="156"/>
      <c r="D31" s="157"/>
    </row>
    <row r="32" spans="1:6">
      <c r="A32" s="142" t="s">
        <v>79</v>
      </c>
      <c r="B32" s="84"/>
      <c r="C32" s="84"/>
      <c r="D32" s="158"/>
    </row>
  </sheetData>
  <mergeCells count="1">
    <mergeCell ref="A21:C21"/>
  </mergeCells>
  <pageMargins left="0.75" right="0.75" top="1" bottom="1" header="0.5" footer="0.5"/>
  <pageSetup orientation="portrait"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01C0E3AE077940A7580AFDA3D65368" ma:contentTypeVersion="15" ma:contentTypeDescription="Create a new document." ma:contentTypeScope="" ma:versionID="b7f6bd557e35540582ba4a0c25de7817">
  <xsd:schema xmlns:xsd="http://www.w3.org/2001/XMLSchema" xmlns:xs="http://www.w3.org/2001/XMLSchema" xmlns:p="http://schemas.microsoft.com/office/2006/metadata/properties" xmlns:ns2="84519a25-09ca-4d1c-b6c5-90f025f98221" xmlns:ns3="1ebe7a10-a29c-45bd-b5a1-66c5a119484c" targetNamespace="http://schemas.microsoft.com/office/2006/metadata/properties" ma:root="true" ma:fieldsID="3773181ace4381dbd318301b08b79c77" ns2:_="" ns3:_="">
    <xsd:import namespace="84519a25-09ca-4d1c-b6c5-90f025f98221"/>
    <xsd:import namespace="1ebe7a10-a29c-45bd-b5a1-66c5a119484c"/>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DateTake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519a25-09ca-4d1c-b6c5-90f025f9822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2" nillable="true" ma:displayName="Taxonomy Catch All Column" ma:hidden="true" ma:list="{0d100dc3-bf24-4c60-bc59-d80d92ecbe66}" ma:internalName="TaxCatchAll" ma:showField="CatchAllData" ma:web="84519a25-09ca-4d1c-b6c5-90f025f9822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ebe7a10-a29c-45bd-b5a1-66c5a119484c"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f924f0ff-682f-4b97-8273-0421c1f8190c"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ebe7a10-a29c-45bd-b5a1-66c5a119484c">
      <Terms xmlns="http://schemas.microsoft.com/office/infopath/2007/PartnerControls"/>
    </lcf76f155ced4ddcb4097134ff3c332f>
    <TaxCatchAll xmlns="84519a25-09ca-4d1c-b6c5-90f025f98221" xsi:nil="true"/>
  </documentManagement>
</p:properties>
</file>

<file path=customXml/itemProps1.xml><?xml version="1.0" encoding="utf-8"?>
<ds:datastoreItem xmlns:ds="http://schemas.openxmlformats.org/officeDocument/2006/customXml" ds:itemID="{5ABA772C-D900-4F86-BD6E-D2E51073B82C}"/>
</file>

<file path=customXml/itemProps2.xml><?xml version="1.0" encoding="utf-8"?>
<ds:datastoreItem xmlns:ds="http://schemas.openxmlformats.org/officeDocument/2006/customXml" ds:itemID="{4A89B573-254D-41F5-B036-A5A3F67F2C8B}"/>
</file>

<file path=customXml/itemProps3.xml><?xml version="1.0" encoding="utf-8"?>
<ds:datastoreItem xmlns:ds="http://schemas.openxmlformats.org/officeDocument/2006/customXml" ds:itemID="{41FB66E9-0A89-460B-ACF7-CD0F7B8E07C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27</vt:i4>
      </vt:variant>
    </vt:vector>
  </HeadingPairs>
  <TitlesOfParts>
    <vt:vector size="38" baseType="lpstr">
      <vt:lpstr>Title</vt:lpstr>
      <vt:lpstr>Introduction</vt:lpstr>
      <vt:lpstr>Background</vt:lpstr>
      <vt:lpstr>Summary &amp; Results</vt:lpstr>
      <vt:lpstr>Input Costs</vt:lpstr>
      <vt:lpstr>Cornish Cross</vt:lpstr>
      <vt:lpstr>Cornish Cross Slow</vt:lpstr>
      <vt:lpstr>Example</vt:lpstr>
      <vt:lpstr>Chicken tractor costs</vt:lpstr>
      <vt:lpstr>Costs brooder feeders waterers</vt:lpstr>
      <vt:lpstr>Resources</vt:lpstr>
      <vt:lpstr>BRdepn</vt:lpstr>
      <vt:lpstr>BrInt</vt:lpstr>
      <vt:lpstr>CCAge</vt:lpstr>
      <vt:lpstr>CCC</vt:lpstr>
      <vt:lpstr>CCChickens</vt:lpstr>
      <vt:lpstr>CCCPurchase</vt:lpstr>
      <vt:lpstr>CCSage</vt:lpstr>
      <vt:lpstr>CCSPurchase</vt:lpstr>
      <vt:lpstr>Chickens</vt:lpstr>
      <vt:lpstr>CRR</vt:lpstr>
      <vt:lpstr>CTDPN</vt:lpstr>
      <vt:lpstr>CTINT</vt:lpstr>
      <vt:lpstr>grit</vt:lpstr>
      <vt:lpstr>grower</vt:lpstr>
      <vt:lpstr>L</vt:lpstr>
      <vt:lpstr>Background!Print_Area</vt:lpstr>
      <vt:lpstr>'Cornish Cross'!Print_Area</vt:lpstr>
      <vt:lpstr>'Cornish Cross Slow'!Print_Area</vt:lpstr>
      <vt:lpstr>Example!Print_Area</vt:lpstr>
      <vt:lpstr>'Input Costs'!Print_Area</vt:lpstr>
      <vt:lpstr>Introduction!Print_Area</vt:lpstr>
      <vt:lpstr>Resources!Print_Area</vt:lpstr>
      <vt:lpstr>'Summary &amp; Results'!Print_Area</vt:lpstr>
      <vt:lpstr>Title!Print_Area</vt:lpstr>
      <vt:lpstr>rent</vt:lpstr>
      <vt:lpstr>slaughter</vt:lpstr>
      <vt:lpstr>starter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KatePainter</dc:creator>
  <cp:lastModifiedBy>Lynna Stewart</cp:lastModifiedBy>
  <cp:lastPrinted>2015-02-05T22:05:39Z</cp:lastPrinted>
  <dcterms:created xsi:type="dcterms:W3CDTF">2012-03-14T16:15:06Z</dcterms:created>
  <dcterms:modified xsi:type="dcterms:W3CDTF">2020-06-23T20:08:27Z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0x0101000A01C0E3AE077940A7580AFDA3D65368</vt:lpwstr>
  </property>
</Properties>
</file>