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defaultThemeVersion="124226"/>
  <mc:AlternateContent xmlns:mc="http://schemas.openxmlformats.org/markup-compatibility/2006">
    <mc:Choice Requires="x15">
      <x15ac:absPath xmlns:x15ac="http://schemas.microsoft.com/office/spreadsheetml/2010/11/ac" url="https://vandalsuidaho-my.sharepoint.com/personal/rpatterson_uidaho_edu/Documents/Idaho Files/Programs/Water Audits/"/>
    </mc:Choice>
  </mc:AlternateContent>
  <xr:revisionPtr revIDLastSave="113" documentId="11_088770F8DACDA4E6691C56458FAA0C4A7D4B957E" xr6:coauthVersionLast="47" xr6:coauthVersionMax="47" xr10:uidLastSave="{35E71D9C-338E-4951-8829-D14DE5565205}"/>
  <workbookProtection workbookAlgorithmName="SHA-512" workbookHashValue="ufTrKPBA4BbNrEuutpNhFHiVUmM3PhgvRsmDdOw48VOULMa39jG8l49rbbvwX8nHYOayLUF+43EJOOBlXOHBBg==" workbookSaltValue="KosWToVh41KGX2qdqFyOXA==" workbookSpinCount="100000" lockStructure="1"/>
  <bookViews>
    <workbookView xWindow="-120" yWindow="-120" windowWidth="29040" windowHeight="17520" firstSheet="5" activeTab="5" xr2:uid="{00000000-000D-0000-FFFF-FFFF00000000}"/>
  </bookViews>
  <sheets>
    <sheet name="Instructions" sheetId="12" r:id="rId1"/>
    <sheet name="Client" sheetId="11" r:id="rId2"/>
    <sheet name="Area Calcs" sheetId="4" r:id="rId3"/>
    <sheet name="Data 1" sheetId="1" r:id="rId4"/>
    <sheet name="Data 2" sheetId="6" r:id="rId5"/>
    <sheet name="Data 3" sheetId="7" r:id="rId6"/>
    <sheet name="Data 4" sheetId="8" r:id="rId7"/>
    <sheet name="Data 5" sheetId="9" r:id="rId8"/>
    <sheet name="Data 6" sheetId="10" r:id="rId9"/>
    <sheet name="Formulas" sheetId="2" r:id="rId10"/>
    <sheet name="Recommendations" sheetId="5" r:id="rId11"/>
    <sheet name="Site Eval" sheetId="14" r:id="rId12"/>
  </sheets>
  <definedNames>
    <definedName name="_xlnm.Print_Area" localSheetId="0">Instructions!$A$1:$I$18</definedName>
    <definedName name="_xlnm.Print_Area" localSheetId="10">Recommendations!$A$1:$M$40</definedName>
    <definedName name="_xlnm.Print_Area" localSheetId="11">'Site Eval'!$A$1:$I$33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4" l="1"/>
  <c r="F3" i="14"/>
  <c r="B4" i="14"/>
  <c r="D6" i="14"/>
  <c r="E6" i="14"/>
  <c r="F6" i="14"/>
  <c r="G6" i="14"/>
  <c r="H6" i="14"/>
  <c r="I6" i="14"/>
  <c r="D7" i="14"/>
  <c r="E7" i="14"/>
  <c r="F7" i="14"/>
  <c r="G7" i="14"/>
  <c r="H7" i="14"/>
  <c r="I7" i="14"/>
  <c r="D8" i="14"/>
  <c r="E8" i="14"/>
  <c r="F8" i="14"/>
  <c r="G8" i="14"/>
  <c r="H8" i="14"/>
  <c r="I8" i="14"/>
  <c r="D9" i="14"/>
  <c r="E9" i="14"/>
  <c r="F9" i="14"/>
  <c r="G9" i="14"/>
  <c r="H9" i="14"/>
  <c r="I9" i="14"/>
  <c r="D11" i="14"/>
  <c r="E11" i="14"/>
  <c r="F11" i="14"/>
  <c r="G11" i="14"/>
  <c r="H11" i="14"/>
  <c r="I11" i="14"/>
  <c r="D12" i="14"/>
  <c r="E12" i="14"/>
  <c r="F12" i="14"/>
  <c r="G12" i="14"/>
  <c r="H12" i="14"/>
  <c r="I12" i="14"/>
  <c r="D13" i="14"/>
  <c r="E13" i="14"/>
  <c r="F13" i="14"/>
  <c r="G13" i="14"/>
  <c r="H13" i="14"/>
  <c r="I13" i="14"/>
  <c r="D14" i="14"/>
  <c r="E14" i="14"/>
  <c r="F14" i="14"/>
  <c r="G14" i="14"/>
  <c r="H14" i="14"/>
  <c r="I14" i="14"/>
  <c r="D15" i="14"/>
  <c r="E15" i="14"/>
  <c r="F15" i="14"/>
  <c r="G15" i="14"/>
  <c r="H15" i="14"/>
  <c r="I15" i="14"/>
  <c r="D16" i="14"/>
  <c r="E16" i="14"/>
  <c r="F16" i="14"/>
  <c r="G16" i="14"/>
  <c r="H16" i="14"/>
  <c r="I16" i="14"/>
  <c r="D17" i="14"/>
  <c r="E17" i="14"/>
  <c r="F17" i="14"/>
  <c r="G17" i="14"/>
  <c r="H17" i="14"/>
  <c r="I17" i="14"/>
  <c r="D18" i="14"/>
  <c r="E18" i="14"/>
  <c r="F18" i="14"/>
  <c r="G18" i="14"/>
  <c r="H18" i="14"/>
  <c r="I18" i="14"/>
  <c r="D19" i="14"/>
  <c r="E19" i="14"/>
  <c r="F19" i="14"/>
  <c r="G19" i="14"/>
  <c r="H19" i="14"/>
  <c r="I19" i="14"/>
  <c r="B21" i="14"/>
  <c r="B23" i="14"/>
  <c r="B25" i="14"/>
  <c r="B27" i="14"/>
  <c r="B29" i="14"/>
  <c r="B31" i="14"/>
  <c r="K25" i="10" l="1"/>
  <c r="K24" i="10"/>
  <c r="K23" i="10"/>
  <c r="K22" i="10"/>
  <c r="K21" i="10"/>
  <c r="K20" i="10"/>
  <c r="K18" i="10"/>
  <c r="K17" i="10"/>
  <c r="K16" i="10"/>
  <c r="K14" i="10"/>
  <c r="K13" i="10"/>
  <c r="K12" i="10"/>
  <c r="K11" i="10"/>
  <c r="K25" i="9"/>
  <c r="K24" i="9"/>
  <c r="K23" i="9"/>
  <c r="K22" i="9"/>
  <c r="K21" i="9"/>
  <c r="K20" i="9"/>
  <c r="K18" i="9"/>
  <c r="K17" i="9"/>
  <c r="K16" i="9"/>
  <c r="K14" i="9"/>
  <c r="K13" i="9"/>
  <c r="K12" i="9"/>
  <c r="K11" i="9"/>
  <c r="K25" i="8"/>
  <c r="K24" i="8"/>
  <c r="K23" i="8"/>
  <c r="K22" i="8"/>
  <c r="K21" i="8"/>
  <c r="K20" i="8"/>
  <c r="K18" i="8"/>
  <c r="K17" i="8"/>
  <c r="K16" i="8"/>
  <c r="K14" i="8"/>
  <c r="K13" i="8"/>
  <c r="K12" i="8"/>
  <c r="K11" i="8"/>
  <c r="K25" i="7"/>
  <c r="K24" i="7"/>
  <c r="K23" i="7"/>
  <c r="K22" i="7"/>
  <c r="K21" i="7"/>
  <c r="K20" i="7"/>
  <c r="K18" i="7"/>
  <c r="K17" i="7"/>
  <c r="K16" i="7"/>
  <c r="K14" i="7"/>
  <c r="K13" i="7"/>
  <c r="K12" i="7"/>
  <c r="K11" i="7"/>
  <c r="K25" i="6"/>
  <c r="K24" i="6"/>
  <c r="K23" i="6"/>
  <c r="K22" i="6"/>
  <c r="K21" i="6"/>
  <c r="K20" i="6"/>
  <c r="K18" i="6"/>
  <c r="K17" i="6"/>
  <c r="K16" i="6"/>
  <c r="K14" i="6"/>
  <c r="K13" i="6"/>
  <c r="K12" i="6"/>
  <c r="K11" i="6"/>
  <c r="K25" i="1"/>
  <c r="K24" i="1"/>
  <c r="K23" i="1"/>
  <c r="K22" i="1"/>
  <c r="K21" i="1"/>
  <c r="K20" i="1"/>
  <c r="K18" i="1"/>
  <c r="K17" i="1"/>
  <c r="K14" i="1"/>
  <c r="K13" i="1"/>
  <c r="K12" i="1"/>
  <c r="K11" i="1"/>
  <c r="K16" i="1"/>
  <c r="N2" i="8" l="1"/>
  <c r="N3" i="8"/>
  <c r="U22" i="2"/>
  <c r="U12" i="2"/>
  <c r="U2" i="2"/>
  <c r="J22" i="2"/>
  <c r="J12" i="2"/>
  <c r="U25" i="2"/>
  <c r="U15" i="2"/>
  <c r="U5" i="2"/>
  <c r="J25" i="2"/>
  <c r="J15" i="2"/>
  <c r="L8" i="5" l="1"/>
  <c r="B8" i="5"/>
  <c r="N3" i="10" l="1"/>
  <c r="N3" i="9"/>
  <c r="N3" i="7"/>
  <c r="N3" i="6"/>
  <c r="N3" i="1"/>
  <c r="A11" i="2" l="1"/>
  <c r="I21" i="5" l="1"/>
  <c r="J28" i="5"/>
  <c r="F28" i="5"/>
  <c r="B28" i="5"/>
  <c r="J20" i="5"/>
  <c r="F20" i="5"/>
  <c r="B20" i="5"/>
  <c r="G5" i="14" l="1"/>
  <c r="A27" i="14" s="1"/>
  <c r="G10" i="14"/>
  <c r="H5" i="14"/>
  <c r="A29" i="14" s="1"/>
  <c r="H10" i="14"/>
  <c r="I5" i="14"/>
  <c r="A31" i="14" s="1"/>
  <c r="I10" i="14"/>
  <c r="D10" i="14"/>
  <c r="D5" i="14"/>
  <c r="A21" i="14" s="1"/>
  <c r="E5" i="14"/>
  <c r="A23" i="14" s="1"/>
  <c r="E10" i="14"/>
  <c r="F5" i="14"/>
  <c r="A25" i="14" s="1"/>
  <c r="F10" i="14"/>
  <c r="M29" i="5"/>
  <c r="Q21" i="2"/>
  <c r="H2" i="10" s="1"/>
  <c r="I29" i="5"/>
  <c r="Q11" i="2"/>
  <c r="H2" i="9" s="1"/>
  <c r="E29" i="5"/>
  <c r="M21" i="5"/>
  <c r="Q1" i="2"/>
  <c r="H2" i="8" s="1"/>
  <c r="A1" i="2"/>
  <c r="L21" i="2"/>
  <c r="L11" i="2"/>
  <c r="L1" i="2"/>
  <c r="F21" i="2"/>
  <c r="H2" i="7" s="1"/>
  <c r="J5" i="2"/>
  <c r="E21" i="5" s="1"/>
  <c r="F11" i="2"/>
  <c r="H2" i="6" s="1"/>
  <c r="J2" i="2"/>
  <c r="A21" i="2"/>
  <c r="F1" i="2" l="1"/>
  <c r="H2" i="1" s="1"/>
  <c r="I26" i="10"/>
  <c r="U21" i="2" s="1"/>
  <c r="F18" i="10"/>
  <c r="E18" i="10"/>
  <c r="D18" i="10"/>
  <c r="C18" i="10"/>
  <c r="B18" i="10"/>
  <c r="A18" i="10"/>
  <c r="N2" i="10"/>
  <c r="I26" i="9"/>
  <c r="U11" i="2" s="1"/>
  <c r="F18" i="9"/>
  <c r="E18" i="9"/>
  <c r="D18" i="9"/>
  <c r="C18" i="9"/>
  <c r="B18" i="9"/>
  <c r="A18" i="9"/>
  <c r="N2" i="9"/>
  <c r="I26" i="8"/>
  <c r="U1" i="2" s="1"/>
  <c r="F18" i="8"/>
  <c r="E18" i="8"/>
  <c r="D18" i="8"/>
  <c r="C18" i="8"/>
  <c r="B18" i="8"/>
  <c r="A18" i="8"/>
  <c r="I26" i="7"/>
  <c r="J21" i="2" s="1"/>
  <c r="F18" i="7"/>
  <c r="E18" i="7"/>
  <c r="D18" i="7"/>
  <c r="C18" i="7"/>
  <c r="B18" i="7"/>
  <c r="A18" i="7"/>
  <c r="N2" i="7"/>
  <c r="I26" i="6"/>
  <c r="J11" i="2" s="1"/>
  <c r="F18" i="6"/>
  <c r="E18" i="6"/>
  <c r="D18" i="6"/>
  <c r="C18" i="6"/>
  <c r="B18" i="6"/>
  <c r="A18" i="6"/>
  <c r="N2" i="6"/>
  <c r="J23" i="2" l="1"/>
  <c r="U3" i="2"/>
  <c r="N21" i="2"/>
  <c r="O22" i="2" s="1"/>
  <c r="O23" i="2" s="1"/>
  <c r="O24" i="2" s="1"/>
  <c r="N27" i="2" s="1"/>
  <c r="N1" i="2"/>
  <c r="O2" i="2" s="1"/>
  <c r="O3" i="2" s="1"/>
  <c r="O4" i="2" s="1"/>
  <c r="C21" i="2"/>
  <c r="D22" i="2" s="1"/>
  <c r="C11" i="2"/>
  <c r="D12" i="2" s="1"/>
  <c r="D13" i="2" s="1"/>
  <c r="D14" i="2" s="1"/>
  <c r="U23" i="2"/>
  <c r="U13" i="2"/>
  <c r="N11" i="2"/>
  <c r="O12" i="2" s="1"/>
  <c r="J13" i="2"/>
  <c r="N2" i="1"/>
  <c r="I26" i="1"/>
  <c r="J1" i="2" s="1"/>
  <c r="B18" i="1"/>
  <c r="C18" i="1"/>
  <c r="D18" i="1"/>
  <c r="E18" i="1"/>
  <c r="F18" i="1"/>
  <c r="A18" i="1"/>
  <c r="D30" i="4"/>
  <c r="L39" i="5" s="1"/>
  <c r="B29" i="4"/>
  <c r="B23" i="4"/>
  <c r="B17" i="4"/>
  <c r="B11" i="4"/>
  <c r="B5" i="4"/>
  <c r="U4" i="2" l="1"/>
  <c r="C29" i="5" s="1"/>
  <c r="N29" i="2"/>
  <c r="O29" i="2" s="1"/>
  <c r="N28" i="2"/>
  <c r="O28" i="2" s="1"/>
  <c r="U24" i="2"/>
  <c r="K29" i="5" s="1"/>
  <c r="D23" i="2"/>
  <c r="D24" i="2" s="1"/>
  <c r="J24" i="2"/>
  <c r="O27" i="2"/>
  <c r="O13" i="2"/>
  <c r="O14" i="2" s="1"/>
  <c r="U14" i="2"/>
  <c r="G29" i="5" s="1"/>
  <c r="N9" i="2"/>
  <c r="O9" i="2" s="1"/>
  <c r="N8" i="2"/>
  <c r="O8" i="2" s="1"/>
  <c r="N7" i="2"/>
  <c r="J14" i="2"/>
  <c r="G21" i="5" s="1"/>
  <c r="C1" i="2"/>
  <c r="D2" i="2" s="1"/>
  <c r="D3" i="2" s="1"/>
  <c r="D4" i="2" s="1"/>
  <c r="C7" i="2" s="1"/>
  <c r="D7" i="2" s="1"/>
  <c r="B24" i="5" s="1"/>
  <c r="J3" i="2"/>
  <c r="P8" i="2" l="1"/>
  <c r="R8" i="2" s="1"/>
  <c r="E33" i="5" s="1"/>
  <c r="P9" i="2"/>
  <c r="R9" i="2" s="1"/>
  <c r="E34" i="5" s="1"/>
  <c r="P7" i="2"/>
  <c r="C32" i="5" s="1"/>
  <c r="O7" i="2"/>
  <c r="P29" i="2"/>
  <c r="K34" i="5" s="1"/>
  <c r="P27" i="2"/>
  <c r="K32" i="5" s="1"/>
  <c r="P28" i="2"/>
  <c r="R28" i="2" s="1"/>
  <c r="M33" i="5" s="1"/>
  <c r="Q29" i="2"/>
  <c r="L34" i="5" s="1"/>
  <c r="J34" i="5"/>
  <c r="Q27" i="2"/>
  <c r="L32" i="5" s="1"/>
  <c r="J32" i="5"/>
  <c r="Q28" i="2"/>
  <c r="L33" i="5" s="1"/>
  <c r="J33" i="5"/>
  <c r="Q8" i="2"/>
  <c r="D33" i="5" s="1"/>
  <c r="B33" i="5"/>
  <c r="R7" i="2"/>
  <c r="E32" i="5" s="1"/>
  <c r="Q9" i="2"/>
  <c r="D34" i="5" s="1"/>
  <c r="B34" i="5"/>
  <c r="K21" i="5"/>
  <c r="C27" i="2"/>
  <c r="D27" i="2" s="1"/>
  <c r="C29" i="2"/>
  <c r="D29" i="2" s="1"/>
  <c r="C28" i="2"/>
  <c r="D28" i="2" s="1"/>
  <c r="N18" i="2"/>
  <c r="N19" i="2"/>
  <c r="N17" i="2"/>
  <c r="C19" i="2"/>
  <c r="C17" i="2"/>
  <c r="C18" i="2"/>
  <c r="F7" i="2"/>
  <c r="D24" i="5" s="1"/>
  <c r="C9" i="2"/>
  <c r="D9" i="2" s="1"/>
  <c r="B26" i="5" s="1"/>
  <c r="C8" i="2"/>
  <c r="D8" i="2" s="1"/>
  <c r="B25" i="5" s="1"/>
  <c r="J4" i="2"/>
  <c r="R29" i="2" l="1"/>
  <c r="M34" i="5" s="1"/>
  <c r="R27" i="2"/>
  <c r="M32" i="5" s="1"/>
  <c r="C33" i="5"/>
  <c r="C34" i="5"/>
  <c r="Q7" i="2"/>
  <c r="D32" i="5" s="1"/>
  <c r="B32" i="5"/>
  <c r="K33" i="5"/>
  <c r="E28" i="2"/>
  <c r="G28" i="2" s="1"/>
  <c r="M25" i="5" s="1"/>
  <c r="J24" i="5"/>
  <c r="F27" i="2"/>
  <c r="L24" i="5" s="1"/>
  <c r="J26" i="5"/>
  <c r="F29" i="2"/>
  <c r="L26" i="5" s="1"/>
  <c r="E29" i="2"/>
  <c r="K26" i="5" s="1"/>
  <c r="E27" i="2"/>
  <c r="G27" i="2" s="1"/>
  <c r="M24" i="5" s="1"/>
  <c r="F28" i="2"/>
  <c r="L25" i="5" s="1"/>
  <c r="J25" i="5"/>
  <c r="C21" i="5"/>
  <c r="E9" i="2"/>
  <c r="C26" i="5" s="1"/>
  <c r="E8" i="2"/>
  <c r="C25" i="5" s="1"/>
  <c r="E7" i="2"/>
  <c r="C24" i="5" s="1"/>
  <c r="D17" i="2"/>
  <c r="E17" i="2"/>
  <c r="D19" i="2"/>
  <c r="E19" i="2"/>
  <c r="E18" i="2"/>
  <c r="G25" i="5" s="1"/>
  <c r="D18" i="2"/>
  <c r="F25" i="5" s="1"/>
  <c r="O17" i="2"/>
  <c r="P17" i="2"/>
  <c r="O19" i="2"/>
  <c r="P19" i="2"/>
  <c r="P18" i="2"/>
  <c r="O18" i="2"/>
  <c r="F9" i="2"/>
  <c r="D26" i="5" s="1"/>
  <c r="F8" i="2"/>
  <c r="D25" i="5" s="1"/>
  <c r="F18" i="2" l="1"/>
  <c r="H25" i="5" s="1"/>
  <c r="G18" i="2"/>
  <c r="I25" i="5" s="1"/>
  <c r="G8" i="2"/>
  <c r="E25" i="5" s="1"/>
  <c r="Q17" i="2"/>
  <c r="H32" i="5" s="1"/>
  <c r="F32" i="5"/>
  <c r="Q18" i="2"/>
  <c r="H33" i="5" s="1"/>
  <c r="F33" i="5"/>
  <c r="R18" i="2"/>
  <c r="I33" i="5" s="1"/>
  <c r="G33" i="5"/>
  <c r="R19" i="2"/>
  <c r="I34" i="5" s="1"/>
  <c r="G34" i="5"/>
  <c r="Q19" i="2"/>
  <c r="H34" i="5" s="1"/>
  <c r="F34" i="5"/>
  <c r="R17" i="2"/>
  <c r="I32" i="5" s="1"/>
  <c r="G32" i="5"/>
  <c r="K25" i="5"/>
  <c r="G29" i="2"/>
  <c r="M26" i="5" s="1"/>
  <c r="K24" i="5"/>
  <c r="G19" i="2"/>
  <c r="I26" i="5" s="1"/>
  <c r="G26" i="5"/>
  <c r="F17" i="2"/>
  <c r="H24" i="5" s="1"/>
  <c r="F24" i="5"/>
  <c r="F19" i="2"/>
  <c r="H26" i="5" s="1"/>
  <c r="F26" i="5"/>
  <c r="G17" i="2"/>
  <c r="I24" i="5" s="1"/>
  <c r="G24" i="5"/>
  <c r="G9" i="2"/>
  <c r="E26" i="5" s="1"/>
  <c r="G7" i="2"/>
  <c r="E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Reviewer</author>
    <author>Ron</author>
  </authors>
  <commentList>
    <comment ref="H2" authorId="0" shapeId="0" xr:uid="{00000000-0006-0000-0300-000001000000}">
      <text>
        <r>
          <rPr>
            <b/>
            <sz val="9"/>
            <color indexed="81"/>
            <rFont val="Tahoma"/>
            <family val="2"/>
          </rPr>
          <t>Reviewer:</t>
        </r>
        <r>
          <rPr>
            <sz val="9"/>
            <color indexed="81"/>
            <rFont val="Tahoma"/>
            <family val="2"/>
          </rPr>
          <t xml:space="preserve">
Rounded to the nearest integer</t>
        </r>
      </text>
    </comment>
    <comment ref="I2" authorId="1" shapeId="0" xr:uid="{00000000-0006-0000-0300-000002000000}">
      <text>
        <r>
          <rPr>
            <b/>
            <sz val="9"/>
            <color indexed="81"/>
            <rFont val="Tahoma"/>
            <family val="2"/>
          </rPr>
          <t>Enter collection numbers from the lowest 1/4 catch cans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H2" authorId="0" shapeId="0" xr:uid="{00000000-0006-0000-0400-000001000000}">
      <text>
        <r>
          <rPr>
            <b/>
            <sz val="9"/>
            <color indexed="81"/>
            <rFont val="Tahoma"/>
            <family val="2"/>
          </rPr>
          <t>Reviewer:</t>
        </r>
        <r>
          <rPr>
            <sz val="9"/>
            <color indexed="81"/>
            <rFont val="Tahoma"/>
            <family val="2"/>
          </rPr>
          <t xml:space="preserve">
Rounded to the nearest integer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H2" authorId="0" shapeId="0" xr:uid="{00000000-0006-0000-0500-000001000000}">
      <text>
        <r>
          <rPr>
            <b/>
            <sz val="9"/>
            <color indexed="81"/>
            <rFont val="Tahoma"/>
            <family val="2"/>
          </rPr>
          <t>Reviewer:</t>
        </r>
        <r>
          <rPr>
            <sz val="9"/>
            <color indexed="81"/>
            <rFont val="Tahoma"/>
            <family val="2"/>
          </rPr>
          <t xml:space="preserve">
Rounded to the nearest integer.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H2" authorId="0" shapeId="0" xr:uid="{00000000-0006-0000-0600-000001000000}">
      <text>
        <r>
          <rPr>
            <b/>
            <sz val="9"/>
            <color indexed="81"/>
            <rFont val="Tahoma"/>
            <family val="2"/>
          </rPr>
          <t>Reviewer:</t>
        </r>
        <r>
          <rPr>
            <sz val="9"/>
            <color indexed="81"/>
            <rFont val="Tahoma"/>
            <family val="2"/>
          </rPr>
          <t xml:space="preserve">
Rounded to the nearest integer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H2" authorId="0" shapeId="0" xr:uid="{00000000-0006-0000-0700-000001000000}">
      <text>
        <r>
          <rPr>
            <b/>
            <sz val="9"/>
            <color indexed="81"/>
            <rFont val="Tahoma"/>
            <family val="2"/>
          </rPr>
          <t>Reviewer:</t>
        </r>
        <r>
          <rPr>
            <sz val="9"/>
            <color indexed="81"/>
            <rFont val="Tahoma"/>
            <family val="2"/>
          </rPr>
          <t xml:space="preserve">
Rounded to the nearest integer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H2" authorId="0" shapeId="0" xr:uid="{00000000-0006-0000-0800-000001000000}">
      <text>
        <r>
          <rPr>
            <b/>
            <sz val="9"/>
            <color indexed="81"/>
            <rFont val="Tahoma"/>
            <family val="2"/>
          </rPr>
          <t>Reviewer:</t>
        </r>
        <r>
          <rPr>
            <sz val="9"/>
            <color indexed="81"/>
            <rFont val="Tahoma"/>
            <family val="2"/>
          </rPr>
          <t xml:space="preserve">
Rounded to the nearest integer</t>
        </r>
      </text>
    </comment>
  </commentList>
</comments>
</file>

<file path=xl/sharedStrings.xml><?xml version="1.0" encoding="utf-8"?>
<sst xmlns="http://schemas.openxmlformats.org/spreadsheetml/2006/main" count="521" uniqueCount="157">
  <si>
    <t>Water Check Spreadsheet Instructions</t>
  </si>
  <si>
    <t>Clint Information</t>
  </si>
  <si>
    <t>Fill out the information on the "Client" worksheet. Some of this information will transfer to other worksheets and some will be used for contacting the client.</t>
  </si>
  <si>
    <t>Area Calculations</t>
  </si>
  <si>
    <t>Use the "Area Calcs" worksheet to determine the size of the property that is being evaluated. Use the calculation helps in columns "A" &amp; "B" to do the area calculations. Enter the information in the correct column ("D", "E" or "F") and the program will add up the total area at the bottom of the column and transfer the total area tested to the "Recommendations" worksheet. If a shape is used several times the first can be calculated and the area entered into the appropriate column "D", "E", or "F". Then the next area can be caculated and entered into "D", "E" or "F", &amp; etc.</t>
  </si>
  <si>
    <t>Site Evaluation</t>
  </si>
  <si>
    <t>This worksheet is an information sheet  about the irrigation zones as they currently are. It is to be given to the client. It can be printed first or filled out first then printed and given to the client.</t>
  </si>
  <si>
    <t>Data worksheets</t>
  </si>
  <si>
    <t>The "Data" worksheets are where the water collection data is entered. Each watering zone can be collected individually or zones can be combined. Do not combine zones that have different sprinkler head types, different soil type or significantly different slope.</t>
  </si>
  <si>
    <t>Step 1:</t>
  </si>
  <si>
    <t>In the top cell enter the identification of the zone or zones. This informaiton will transfer automatically to the "Formulas" and "Recommendations" worksheets.</t>
  </si>
  <si>
    <t>Step 2:</t>
  </si>
  <si>
    <t>In cells "H4" and "H5" enter the minutes and seconds, respectively, of the collection time. The program will use these numbers to calculate the precipitation rate.</t>
  </si>
  <si>
    <t>Step 3:</t>
  </si>
  <si>
    <t>In cells "A3" through "F17" enter the collection data. If the cans are set out in a pattern and the numbers are entered in the same pattern the program will show the high and low precipitation areas of the property with a purple background in the top 25% and a salmon background  in the low 25% of the cells.</t>
  </si>
  <si>
    <t>Cell "H2" will keep track of how many cans equals 1/4 of the total cans collected, and will change as collection data is entered. This number is used in the distribution uniformity calculations.</t>
  </si>
  <si>
    <t>Step 4:</t>
  </si>
  <si>
    <t>In column "I" enter the collection information from the lowest 1/4 of the cans (number of cans indicated in cell "H2"). When the number in "M2" equals the number in "H2" data from the correct number of cans has been entered.</t>
  </si>
  <si>
    <t>Step 5:</t>
  </si>
  <si>
    <t>The blank cells in column "M" are for the site evaluation. Some of them are just information and some are used for program calculations. At this point cells "M6" and "M27" are critical for calculations.</t>
  </si>
  <si>
    <t>Repeat as needed on other "Data" worksheets for the number of zones being tested.</t>
  </si>
  <si>
    <t>That is all the data that needs to be entered. The program will calculate the precipitation rate and distribution uniformity for each zone on the "Formulas" worksheet. The "Recommendations" worksheet will give the property owner the distribution uniformity, length of time to run the system for the desired precipitation, and the length of time for each cycle as recommended by the technician. The "Site Eval" worksheet will alert the client to the problems with the sprinkler system as it currently exists, and additional comments can be made on that worksheet. The "Recommendations" and "Site Eval" worksheets can be printed for the landowner's use, or the entire spreadsheet can be emailed to the client.</t>
  </si>
  <si>
    <t>residential</t>
  </si>
  <si>
    <t>Name:</t>
  </si>
  <si>
    <t>commercial</t>
  </si>
  <si>
    <t>Email:</t>
  </si>
  <si>
    <t>public</t>
  </si>
  <si>
    <t>Phone:</t>
  </si>
  <si>
    <t>Type:</t>
  </si>
  <si>
    <t>other</t>
  </si>
  <si>
    <t>Adress:</t>
  </si>
  <si>
    <t>City:</t>
  </si>
  <si>
    <t>Zip Code:</t>
  </si>
  <si>
    <t>Water Provider:</t>
  </si>
  <si>
    <t>Date of Water Check:</t>
  </si>
  <si>
    <t>Auditor(s):</t>
  </si>
  <si>
    <t>rectangular or square</t>
  </si>
  <si>
    <t>Irrigated Areas</t>
  </si>
  <si>
    <t>height</t>
  </si>
  <si>
    <t>width</t>
  </si>
  <si>
    <t>Total area</t>
  </si>
  <si>
    <t>triangular</t>
  </si>
  <si>
    <t>base</t>
  </si>
  <si>
    <t>trapazoidal</t>
  </si>
  <si>
    <t>top width</t>
  </si>
  <si>
    <t>bottom width</t>
  </si>
  <si>
    <t>parallellogram</t>
  </si>
  <si>
    <t>circle</t>
  </si>
  <si>
    <t>diameter</t>
  </si>
  <si>
    <t>Zone ?</t>
  </si>
  <si>
    <t>Spray</t>
  </si>
  <si>
    <t>turf</t>
  </si>
  <si>
    <t>flat</t>
  </si>
  <si>
    <t>fine</t>
  </si>
  <si>
    <t>full sun</t>
  </si>
  <si>
    <t>high</t>
  </si>
  <si>
    <t>Catch cans</t>
  </si>
  <si>
    <t>1/4 cans</t>
  </si>
  <si>
    <t>Low 1/4</t>
  </si>
  <si>
    <t>1/4 can check</t>
  </si>
  <si>
    <t>Rotor</t>
  </si>
  <si>
    <t>shrubs</t>
  </si>
  <si>
    <t>medium</t>
  </si>
  <si>
    <t>med fine</t>
  </si>
  <si>
    <t>part shade</t>
  </si>
  <si>
    <t>low</t>
  </si>
  <si>
    <t>Time as a decimal</t>
  </si>
  <si>
    <t>steep</t>
  </si>
  <si>
    <t>full shade</t>
  </si>
  <si>
    <t>Minutes</t>
  </si>
  <si>
    <t>Zone Characteristics</t>
  </si>
  <si>
    <t>med coarse</t>
  </si>
  <si>
    <t>Seconds</t>
  </si>
  <si>
    <t>Plants</t>
  </si>
  <si>
    <t>coarse</t>
  </si>
  <si>
    <t>Sprayhead type</t>
  </si>
  <si>
    <t>Slope</t>
  </si>
  <si>
    <t>Exposure</t>
  </si>
  <si>
    <t>Soil texture</t>
  </si>
  <si>
    <t>Landscape Problems</t>
  </si>
  <si>
    <t>Irrigation Problems</t>
  </si>
  <si>
    <t>Pressure reading</t>
  </si>
  <si>
    <t>Recommendations</t>
  </si>
  <si>
    <t>Recommended Cycles</t>
  </si>
  <si>
    <t>Walkthrough Comments:</t>
  </si>
  <si>
    <t>Recommended Precipitation</t>
  </si>
  <si>
    <t>Low 1/4 cans</t>
  </si>
  <si>
    <t>Comments:</t>
  </si>
  <si>
    <t>Total Catch Can--cm</t>
  </si>
  <si>
    <t># Cans</t>
  </si>
  <si>
    <t>Low 1/4 Can Total--cm</t>
  </si>
  <si>
    <t>All cans average cm</t>
  </si>
  <si>
    <t>All cans average Inches</t>
  </si>
  <si>
    <t>Low 1/4 Average cm</t>
  </si>
  <si>
    <t>Hourly Precipitation Rate</t>
  </si>
  <si>
    <t>Distribution Uniformity</t>
  </si>
  <si>
    <t>Total minutes</t>
  </si>
  <si>
    <t>Minutes per cycle</t>
  </si>
  <si>
    <t>Cycles recommended</t>
  </si>
  <si>
    <t>100% DU</t>
  </si>
  <si>
    <t>Goal</t>
  </si>
  <si>
    <t>Existing</t>
  </si>
  <si>
    <t>0.5 inch irrigation</t>
  </si>
  <si>
    <t>0.75 inch irrigation</t>
  </si>
  <si>
    <t>1.0 inch irrigation</t>
  </si>
  <si>
    <t>RECOMMENDED WATERING SCHEDULE</t>
  </si>
  <si>
    <t>Name</t>
  </si>
  <si>
    <t>Date</t>
  </si>
  <si>
    <t>This recommended watering schedule is based on the tests conducted on your irrigation system.  The numbers listed under “Goal” represent the number of minutes to run that particular zone when you bring your system closer to the target efficiencies.  The numbers under “Existing” represent the number of minutes your system needs to run due to existing inefficiencies.  The more you tune up your system according to our recommendations, the closer to the “Goal” you can get, and the more water you can save! If the technician recommends cycling your system then the "Minutes/cycle" will indicate how long to water each cycle.</t>
  </si>
  <si>
    <t>Total Minutes</t>
  </si>
  <si>
    <t>This is the total number of minutes you will run that zone every time you water.  You do not need to adjust the number of minutes throughout the watering season.</t>
  </si>
  <si>
    <t>Cycles</t>
  </si>
  <si>
    <t>The total number of watering "cycles" you will run every time you water.</t>
  </si>
  <si>
    <t>Minutes/Cycle</t>
  </si>
  <si>
    <t>The number of minutes to run each cycle.  Mulitplying the minutes per cycle and the cycles per day will equal the TOTAL minutes per irrigation.</t>
  </si>
  <si>
    <t>Days Between</t>
  </si>
  <si>
    <t>The number of days to wait between each watering event.  This number changes from month-to-month (due to variations in the weather), and will be the ONLY part of the watering schedule that will change throughout the season. Depending on the root depth of your lawn you may be able to irrigate more at one time and run the system less frequently. Thus, numbers for 0.5, 0.75 or 1.0 inch watering amounts.</t>
  </si>
  <si>
    <t>Distribution Uniformity (DU) &amp; YOU</t>
  </si>
  <si>
    <t>Distribution Uniformity is an indication of how evenly a zone is watering the entire area. DU of 100% is perfectly uniform across the entire zone. That level of uniformity is impossible to achieve with today's technology. The GOAL DU for rotor heads is 75% and for spray heads is 65%. Keep in mind that the lower the uniformity number the more uneven the application. Thus, the recommendations for the "existing system", if the DU is less than the numbers indicated above, will have to run longer than the "GOAL SCHEDULE" to cover most of the dry spots. The walkthrough paper given to you by the technician will indicate things that can be done to improve the efficiency of your system. When significant changes are made to the sprinkler system it is recommended that you get another water check to determine a new watering schedule.</t>
  </si>
  <si>
    <t>DU</t>
  </si>
  <si>
    <t>Minutes/cycle</t>
  </si>
  <si>
    <t>0.5 inch</t>
  </si>
  <si>
    <t>0.75 inch</t>
  </si>
  <si>
    <t>1.0 inch</t>
  </si>
  <si>
    <t>1 inch</t>
  </si>
  <si>
    <t>DAYS BETWEEN WATERING--assuming typical Bonneville County weather patterns</t>
  </si>
  <si>
    <t>May</t>
  </si>
  <si>
    <t>June</t>
  </si>
  <si>
    <t>July</t>
  </si>
  <si>
    <t>August</t>
  </si>
  <si>
    <t>September</t>
  </si>
  <si>
    <t>Clayey</t>
  </si>
  <si>
    <t>Loamy</t>
  </si>
  <si>
    <t>0.5 Inch</t>
  </si>
  <si>
    <t>Area Tested</t>
  </si>
  <si>
    <t>0.75 Inch</t>
  </si>
  <si>
    <t>1.0 Inch</t>
  </si>
  <si>
    <t>This worksheet indicates problems with your sprinkler system as it currently exists. These issues should be addressed in order for your system to run more efficiently, thereby having a better looking landscape and potentially saving water. Once the issues are addressed you may wish to do another water check and adjust your system for the new values.</t>
  </si>
  <si>
    <t>Walk-Through Site Evaluation</t>
  </si>
  <si>
    <t>Address:</t>
  </si>
  <si>
    <t>Tested Zone(s)</t>
  </si>
  <si>
    <r>
      <rPr>
        <sz val="7"/>
        <color indexed="8"/>
        <rFont val="Century Gothic"/>
        <family val="2"/>
      </rPr>
      <t xml:space="preserve">Dry Spots </t>
    </r>
    <r>
      <rPr>
        <b/>
        <sz val="7"/>
        <color indexed="8"/>
        <rFont val="Century Gothic"/>
        <family val="2"/>
      </rPr>
      <t>(X)</t>
    </r>
  </si>
  <si>
    <r>
      <rPr>
        <sz val="7"/>
        <color indexed="8"/>
        <rFont val="Century Gothic"/>
        <family val="2"/>
      </rPr>
      <t xml:space="preserve">Mulch Needed </t>
    </r>
    <r>
      <rPr>
        <b/>
        <sz val="7"/>
        <color indexed="8"/>
        <rFont val="Century Gothic"/>
        <family val="2"/>
      </rPr>
      <t>(X)</t>
    </r>
  </si>
  <si>
    <r>
      <t xml:space="preserve">Overwatering/Ponding </t>
    </r>
    <r>
      <rPr>
        <b/>
        <sz val="7"/>
        <color indexed="8"/>
        <rFont val="Century Gothic"/>
        <family val="2"/>
      </rPr>
      <t>(X)</t>
    </r>
  </si>
  <si>
    <r>
      <t xml:space="preserve">Aerate </t>
    </r>
    <r>
      <rPr>
        <b/>
        <sz val="7"/>
        <color indexed="8"/>
        <rFont val="Century Gothic"/>
        <family val="2"/>
      </rPr>
      <t>(A)</t>
    </r>
    <r>
      <rPr>
        <sz val="7"/>
        <color indexed="8"/>
        <rFont val="Century Gothic"/>
        <family val="2"/>
      </rPr>
      <t xml:space="preserve">/Thatch </t>
    </r>
    <r>
      <rPr>
        <b/>
        <sz val="7"/>
        <color indexed="8"/>
        <rFont val="Century Gothic"/>
        <family val="2"/>
      </rPr>
      <t>(T)</t>
    </r>
  </si>
  <si>
    <t>Irrigation Action Items</t>
  </si>
  <si>
    <r>
      <rPr>
        <sz val="7"/>
        <color indexed="8"/>
        <rFont val="Century Gothic"/>
        <family val="2"/>
      </rPr>
      <t xml:space="preserve">Broken: </t>
    </r>
    <r>
      <rPr>
        <b/>
        <sz val="7"/>
        <color indexed="8"/>
        <rFont val="Century Gothic"/>
        <family val="2"/>
      </rPr>
      <t>(H)</t>
    </r>
    <r>
      <rPr>
        <sz val="7"/>
        <color indexed="8"/>
        <rFont val="Century Gothic"/>
        <family val="2"/>
      </rPr>
      <t xml:space="preserve">ead, </t>
    </r>
    <r>
      <rPr>
        <b/>
        <sz val="7"/>
        <color indexed="8"/>
        <rFont val="Century Gothic"/>
        <family val="2"/>
      </rPr>
      <t>(N)</t>
    </r>
    <r>
      <rPr>
        <sz val="7"/>
        <color indexed="8"/>
        <rFont val="Century Gothic"/>
        <family val="2"/>
      </rPr>
      <t xml:space="preserve">ozzle, </t>
    </r>
    <r>
      <rPr>
        <b/>
        <sz val="7"/>
        <color indexed="8"/>
        <rFont val="Century Gothic"/>
        <family val="2"/>
      </rPr>
      <t>(V)</t>
    </r>
    <r>
      <rPr>
        <sz val="7"/>
        <color indexed="8"/>
        <rFont val="Century Gothic"/>
        <family val="2"/>
      </rPr>
      <t xml:space="preserve">alve,  </t>
    </r>
    <r>
      <rPr>
        <b/>
        <sz val="7"/>
        <color indexed="8"/>
        <rFont val="Century Gothic"/>
        <family val="2"/>
      </rPr>
      <t>(P)</t>
    </r>
    <r>
      <rPr>
        <sz val="7"/>
        <color indexed="8"/>
        <rFont val="Century Gothic"/>
        <family val="2"/>
      </rPr>
      <t xml:space="preserve">ipe, </t>
    </r>
    <r>
      <rPr>
        <b/>
        <sz val="7"/>
        <color indexed="8"/>
        <rFont val="Century Gothic"/>
        <family val="2"/>
      </rPr>
      <t>(C)</t>
    </r>
    <r>
      <rPr>
        <sz val="7"/>
        <color indexed="8"/>
        <rFont val="Century Gothic"/>
        <family val="2"/>
      </rPr>
      <t>logged</t>
    </r>
  </si>
  <si>
    <r>
      <t xml:space="preserve">Coverage--Head-to-head coverage </t>
    </r>
    <r>
      <rPr>
        <b/>
        <sz val="7"/>
        <color indexed="8"/>
        <rFont val="Century Gothic"/>
        <family val="2"/>
      </rPr>
      <t>(X)</t>
    </r>
  </si>
  <si>
    <r>
      <rPr>
        <sz val="7"/>
        <color indexed="8"/>
        <rFont val="Century Gothic"/>
        <family val="2"/>
      </rPr>
      <t>Low Head</t>
    </r>
    <r>
      <rPr>
        <b/>
        <sz val="7"/>
        <color indexed="8"/>
        <rFont val="Century Gothic"/>
        <family val="2"/>
      </rPr>
      <t xml:space="preserve"> </t>
    </r>
    <r>
      <rPr>
        <sz val="7"/>
        <color indexed="8"/>
        <rFont val="Century Gothic"/>
        <family val="2"/>
      </rPr>
      <t xml:space="preserve">Drainage </t>
    </r>
    <r>
      <rPr>
        <b/>
        <sz val="7"/>
        <color indexed="8"/>
        <rFont val="Century Gothic"/>
        <family val="2"/>
      </rPr>
      <t>(X)</t>
    </r>
  </si>
  <si>
    <r>
      <rPr>
        <sz val="7"/>
        <color indexed="8"/>
        <rFont val="Century Gothic"/>
        <family val="2"/>
      </rPr>
      <t xml:space="preserve">Pressure: </t>
    </r>
    <r>
      <rPr>
        <b/>
        <sz val="7"/>
        <color indexed="8"/>
        <rFont val="Century Gothic"/>
        <family val="2"/>
      </rPr>
      <t>(H)</t>
    </r>
    <r>
      <rPr>
        <sz val="7"/>
        <color indexed="8"/>
        <rFont val="Century Gothic"/>
        <family val="2"/>
      </rPr>
      <t>igh/</t>
    </r>
    <r>
      <rPr>
        <b/>
        <sz val="7"/>
        <color indexed="8"/>
        <rFont val="Century Gothic"/>
        <family val="2"/>
      </rPr>
      <t>(L)</t>
    </r>
    <r>
      <rPr>
        <sz val="7"/>
        <color indexed="8"/>
        <rFont val="Century Gothic"/>
        <family val="2"/>
      </rPr>
      <t>ow</t>
    </r>
  </si>
  <si>
    <r>
      <t xml:space="preserve">Mismatch Heads </t>
    </r>
    <r>
      <rPr>
        <b/>
        <sz val="7"/>
        <color indexed="8"/>
        <rFont val="Century Gothic"/>
        <family val="2"/>
      </rPr>
      <t>(X)</t>
    </r>
  </si>
  <si>
    <r>
      <rPr>
        <b/>
        <sz val="7"/>
        <color indexed="8"/>
        <rFont val="Century Gothic"/>
        <family val="2"/>
      </rPr>
      <t>(M)</t>
    </r>
    <r>
      <rPr>
        <sz val="7"/>
        <color indexed="8"/>
        <rFont val="Century Gothic"/>
        <family val="2"/>
      </rPr>
      <t>isdirected/</t>
    </r>
    <r>
      <rPr>
        <b/>
        <sz val="7"/>
        <color indexed="8"/>
        <rFont val="Century Gothic"/>
        <family val="2"/>
      </rPr>
      <t>(B)</t>
    </r>
    <r>
      <rPr>
        <sz val="7"/>
        <color indexed="8"/>
        <rFont val="Century Gothic"/>
        <family val="2"/>
      </rPr>
      <t>locked Head</t>
    </r>
  </si>
  <si>
    <r>
      <rPr>
        <sz val="7"/>
        <color indexed="8"/>
        <rFont val="Century Gothic"/>
        <family val="2"/>
      </rPr>
      <t>Wrong Spray Pattern</t>
    </r>
    <r>
      <rPr>
        <b/>
        <sz val="7"/>
        <color indexed="8"/>
        <rFont val="Century Gothic"/>
        <family val="2"/>
      </rPr>
      <t xml:space="preserve"> (X)</t>
    </r>
  </si>
  <si>
    <r>
      <rPr>
        <sz val="7"/>
        <color indexed="8"/>
        <rFont val="Century Gothic"/>
        <family val="2"/>
      </rPr>
      <t xml:space="preserve">Overspray </t>
    </r>
    <r>
      <rPr>
        <b/>
        <sz val="7"/>
        <color indexed="8"/>
        <rFont val="Century Gothic"/>
        <family val="2"/>
      </rPr>
      <t>(X)</t>
    </r>
  </si>
  <si>
    <r>
      <rPr>
        <b/>
        <sz val="7"/>
        <color indexed="8"/>
        <rFont val="Century Gothic"/>
        <family val="2"/>
      </rPr>
      <t>(S)</t>
    </r>
    <r>
      <rPr>
        <sz val="7"/>
        <color indexed="8"/>
        <rFont val="Century Gothic"/>
        <family val="2"/>
      </rPr>
      <t xml:space="preserve">unken or </t>
    </r>
    <r>
      <rPr>
        <b/>
        <sz val="7"/>
        <color indexed="8"/>
        <rFont val="Century Gothic"/>
        <family val="2"/>
      </rPr>
      <t>(T)</t>
    </r>
    <r>
      <rPr>
        <sz val="7"/>
        <color indexed="8"/>
        <rFont val="Century Gothic"/>
        <family val="2"/>
      </rPr>
      <t>ilted Heads</t>
    </r>
  </si>
  <si>
    <t>Comments on zones:</t>
  </si>
  <si>
    <t>Water Check Program Walthrough Evaluation Sheet--Residential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</si>
</sst>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4"/>
      <name val="Arial"/>
      <family val="2"/>
    </font>
    <font>
      <sz val="10"/>
      <name val="Century Gothic"/>
      <family val="2"/>
    </font>
    <font>
      <b/>
      <sz val="10"/>
      <name val="Arial"/>
      <family val="2"/>
    </font>
    <font>
      <sz val="10"/>
      <name val="Arial"/>
      <family val="2"/>
    </font>
    <font>
      <b/>
      <sz val="9"/>
      <name val="Arial"/>
      <family val="2"/>
    </font>
    <font>
      <sz val="9"/>
      <name val="Arial"/>
      <family val="2"/>
    </font>
    <font>
      <sz val="11"/>
      <name val="Calibri"/>
      <family val="2"/>
    </font>
    <font>
      <i/>
      <sz val="10"/>
      <name val="Century Gothic"/>
      <family val="2"/>
    </font>
    <font>
      <sz val="9"/>
      <color indexed="81"/>
      <name val="Tahoma"/>
      <family val="2"/>
    </font>
    <font>
      <b/>
      <sz val="9"/>
      <color indexed="81"/>
      <name val="Tahoma"/>
      <family val="2"/>
    </font>
    <font>
      <u/>
      <sz val="11"/>
      <color theme="10"/>
      <name val="Calibri"/>
      <family val="2"/>
      <scheme val="minor"/>
    </font>
    <font>
      <b/>
      <sz val="14"/>
      <color indexed="9"/>
      <name val="Century Gothic"/>
      <family val="2"/>
    </font>
    <font>
      <b/>
      <sz val="8"/>
      <color indexed="9"/>
      <name val="Century Gothic"/>
      <family val="2"/>
    </font>
    <font>
      <sz val="8"/>
      <color indexed="8"/>
      <name val="Arial"/>
      <family val="2"/>
    </font>
    <font>
      <sz val="8"/>
      <color indexed="8"/>
      <name val="Century Gothic"/>
      <family val="2"/>
    </font>
    <font>
      <b/>
      <sz val="8"/>
      <color indexed="8"/>
      <name val="Century Gothic"/>
      <family val="2"/>
    </font>
    <font>
      <sz val="7"/>
      <color indexed="8"/>
      <name val="Century Gothic"/>
      <family val="2"/>
    </font>
    <font>
      <b/>
      <sz val="7"/>
      <color indexed="8"/>
      <name val="Century Gothic"/>
      <family val="2"/>
    </font>
    <font>
      <b/>
      <sz val="8"/>
      <color indexed="8"/>
      <name val="Arial"/>
      <family val="2"/>
    </font>
  </fonts>
  <fills count="2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356">
    <xf numFmtId="0" fontId="0" fillId="0" borderId="0" xfId="0"/>
    <xf numFmtId="2" fontId="0" fillId="0" borderId="0" xfId="0" applyNumberFormat="1"/>
    <xf numFmtId="2" fontId="0" fillId="6" borderId="0" xfId="0" applyNumberFormat="1" applyFill="1"/>
    <xf numFmtId="2" fontId="0" fillId="5" borderId="4" xfId="0" applyNumberFormat="1" applyFill="1" applyBorder="1"/>
    <xf numFmtId="2" fontId="0" fillId="4" borderId="3" xfId="0" applyNumberFormat="1" applyFill="1" applyBorder="1"/>
    <xf numFmtId="2" fontId="0" fillId="3" borderId="3" xfId="0" applyNumberFormat="1" applyFill="1" applyBorder="1"/>
    <xf numFmtId="2" fontId="0" fillId="4" borderId="0" xfId="0" applyNumberFormat="1" applyFill="1"/>
    <xf numFmtId="2" fontId="0" fillId="5" borderId="8" xfId="0" applyNumberFormat="1" applyFill="1" applyBorder="1"/>
    <xf numFmtId="2" fontId="0" fillId="5" borderId="10" xfId="0" applyNumberFormat="1" applyFill="1" applyBorder="1"/>
    <xf numFmtId="2" fontId="0" fillId="5" borderId="11" xfId="0" applyNumberFormat="1" applyFill="1" applyBorder="1"/>
    <xf numFmtId="2" fontId="0" fillId="3" borderId="0" xfId="0" applyNumberFormat="1" applyFill="1"/>
    <xf numFmtId="2" fontId="0" fillId="5" borderId="12" xfId="0" applyNumberFormat="1" applyFill="1" applyBorder="1"/>
    <xf numFmtId="2" fontId="0" fillId="5" borderId="7" xfId="0" applyNumberFormat="1" applyFill="1" applyBorder="1"/>
    <xf numFmtId="2" fontId="0" fillId="5" borderId="0" xfId="0" applyNumberFormat="1" applyFill="1"/>
    <xf numFmtId="0" fontId="3" fillId="0" borderId="0" xfId="0" applyFont="1"/>
    <xf numFmtId="0" fontId="4" fillId="0" borderId="0" xfId="0" applyFont="1" applyAlignment="1">
      <alignment horizontal="right" wrapText="1"/>
    </xf>
    <xf numFmtId="0" fontId="4" fillId="0" borderId="0" xfId="0" applyFont="1" applyAlignment="1">
      <alignment horizontal="right"/>
    </xf>
    <xf numFmtId="0" fontId="8" fillId="0" borderId="0" xfId="0" applyFont="1"/>
    <xf numFmtId="0" fontId="4" fillId="0" borderId="0" xfId="0" applyFont="1"/>
    <xf numFmtId="0" fontId="3" fillId="0" borderId="0" xfId="0" applyFont="1" applyAlignment="1">
      <alignment vertical="center"/>
    </xf>
    <xf numFmtId="0" fontId="9" fillId="0" borderId="0" xfId="0" applyFont="1"/>
    <xf numFmtId="2" fontId="0" fillId="2" borderId="12" xfId="0" applyNumberFormat="1" applyFill="1" applyBorder="1"/>
    <xf numFmtId="2" fontId="0" fillId="5" borderId="10" xfId="0" applyNumberFormat="1" applyFill="1" applyBorder="1" applyAlignment="1">
      <alignment horizontal="right"/>
    </xf>
    <xf numFmtId="2" fontId="0" fillId="2" borderId="3" xfId="0" applyNumberFormat="1" applyFill="1" applyBorder="1"/>
    <xf numFmtId="2" fontId="0" fillId="4" borderId="11" xfId="0" applyNumberFormat="1" applyFill="1" applyBorder="1"/>
    <xf numFmtId="2" fontId="0" fillId="3" borderId="11" xfId="0" applyNumberFormat="1" applyFill="1" applyBorder="1"/>
    <xf numFmtId="2" fontId="0" fillId="16" borderId="4" xfId="0" applyNumberFormat="1" applyFill="1" applyBorder="1"/>
    <xf numFmtId="2" fontId="0" fillId="16" borderId="12" xfId="0" applyNumberFormat="1" applyFill="1" applyBorder="1"/>
    <xf numFmtId="0" fontId="5" fillId="0" borderId="9" xfId="0" applyFont="1" applyBorder="1" applyAlignment="1">
      <alignment vertical="center"/>
    </xf>
    <xf numFmtId="0" fontId="5" fillId="0" borderId="14" xfId="0" applyFont="1" applyBorder="1" applyAlignment="1">
      <alignment vertical="center"/>
    </xf>
    <xf numFmtId="0" fontId="3" fillId="0" borderId="0" xfId="0" applyFont="1" applyAlignment="1">
      <alignment horizontal="center" wrapText="1"/>
    </xf>
    <xf numFmtId="2" fontId="0" fillId="16" borderId="14" xfId="0" applyNumberFormat="1" applyFill="1" applyBorder="1"/>
    <xf numFmtId="2" fontId="0" fillId="15" borderId="9" xfId="0" applyNumberFormat="1" applyFill="1" applyBorder="1"/>
    <xf numFmtId="0" fontId="3" fillId="15" borderId="6" xfId="0" applyFont="1" applyFill="1" applyBorder="1" applyAlignment="1">
      <alignment vertical="center"/>
    </xf>
    <xf numFmtId="0" fontId="3" fillId="15" borderId="11" xfId="0" applyFont="1" applyFill="1" applyBorder="1" applyAlignment="1">
      <alignment vertical="center"/>
    </xf>
    <xf numFmtId="2" fontId="0" fillId="15" borderId="11" xfId="0" applyNumberFormat="1" applyFill="1" applyBorder="1"/>
    <xf numFmtId="0" fontId="5" fillId="0" borderId="0" xfId="0" applyFont="1" applyAlignment="1">
      <alignment vertical="center"/>
    </xf>
    <xf numFmtId="0" fontId="5" fillId="0" borderId="21" xfId="0" applyFont="1" applyBorder="1" applyAlignment="1">
      <alignment vertical="center"/>
    </xf>
    <xf numFmtId="0" fontId="3"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11" xfId="0" applyFont="1" applyBorder="1" applyAlignment="1">
      <alignment vertical="center"/>
    </xf>
    <xf numFmtId="0" fontId="4" fillId="14" borderId="29" xfId="0" applyFont="1" applyFill="1" applyBorder="1" applyAlignment="1">
      <alignment vertical="center"/>
    </xf>
    <xf numFmtId="0" fontId="4" fillId="14" borderId="30" xfId="0" applyFont="1" applyFill="1" applyBorder="1" applyAlignment="1">
      <alignment vertical="center"/>
    </xf>
    <xf numFmtId="0" fontId="5" fillId="14" borderId="30" xfId="0" applyFont="1" applyFill="1" applyBorder="1" applyAlignment="1">
      <alignment vertical="center"/>
    </xf>
    <xf numFmtId="0" fontId="5" fillId="14" borderId="31" xfId="0" applyFont="1" applyFill="1" applyBorder="1" applyAlignment="1">
      <alignment vertical="center"/>
    </xf>
    <xf numFmtId="2" fontId="0" fillId="15" borderId="16" xfId="0" applyNumberFormat="1" applyFill="1" applyBorder="1"/>
    <xf numFmtId="2" fontId="0" fillId="15" borderId="3" xfId="0" applyNumberFormat="1" applyFill="1" applyBorder="1"/>
    <xf numFmtId="2" fontId="0" fillId="2" borderId="4" xfId="0" applyNumberFormat="1" applyFill="1" applyBorder="1"/>
    <xf numFmtId="2" fontId="0" fillId="5" borderId="15" xfId="0" applyNumberFormat="1" applyFill="1" applyBorder="1"/>
    <xf numFmtId="2" fontId="0" fillId="4" borderId="23" xfId="0" applyNumberFormat="1" applyFill="1" applyBorder="1"/>
    <xf numFmtId="2" fontId="0" fillId="4" borderId="24" xfId="0" applyNumberFormat="1" applyFill="1" applyBorder="1"/>
    <xf numFmtId="2" fontId="0" fillId="3" borderId="23" xfId="0" applyNumberFormat="1" applyFill="1" applyBorder="1"/>
    <xf numFmtId="2" fontId="0" fillId="3" borderId="24" xfId="0" applyNumberFormat="1" applyFill="1" applyBorder="1"/>
    <xf numFmtId="2" fontId="0" fillId="15" borderId="24" xfId="0" applyNumberFormat="1" applyFill="1" applyBorder="1"/>
    <xf numFmtId="2" fontId="0" fillId="15" borderId="23" xfId="0" applyNumberFormat="1" applyFill="1" applyBorder="1"/>
    <xf numFmtId="2" fontId="0" fillId="2" borderId="23" xfId="0" applyNumberFormat="1" applyFill="1" applyBorder="1"/>
    <xf numFmtId="2" fontId="0" fillId="2" borderId="24" xfId="0" applyNumberFormat="1" applyFill="1" applyBorder="1"/>
    <xf numFmtId="10" fontId="0" fillId="13" borderId="12" xfId="0" applyNumberFormat="1" applyFill="1" applyBorder="1"/>
    <xf numFmtId="2" fontId="0" fillId="5" borderId="16" xfId="0" applyNumberFormat="1" applyFill="1" applyBorder="1"/>
    <xf numFmtId="2" fontId="0" fillId="4" borderId="15" xfId="0" applyNumberFormat="1" applyFill="1" applyBorder="1"/>
    <xf numFmtId="2" fontId="0" fillId="3" borderId="15" xfId="0" applyNumberFormat="1" applyFill="1" applyBorder="1"/>
    <xf numFmtId="2" fontId="0" fillId="2" borderId="28" xfId="0" applyNumberFormat="1" applyFill="1" applyBorder="1"/>
    <xf numFmtId="10" fontId="3" fillId="0" borderId="8" xfId="0" applyNumberFormat="1" applyFont="1" applyBorder="1" applyAlignment="1">
      <alignment vertical="center"/>
    </xf>
    <xf numFmtId="2" fontId="0" fillId="15" borderId="38" xfId="0" applyNumberFormat="1" applyFill="1" applyBorder="1"/>
    <xf numFmtId="2" fontId="0" fillId="15" borderId="39" xfId="0" applyNumberFormat="1" applyFill="1" applyBorder="1"/>
    <xf numFmtId="2" fontId="0" fillId="16" borderId="21" xfId="0" applyNumberFormat="1" applyFill="1" applyBorder="1"/>
    <xf numFmtId="2" fontId="0" fillId="16" borderId="40" xfId="0" applyNumberFormat="1" applyFill="1" applyBorder="1"/>
    <xf numFmtId="2" fontId="0" fillId="16" borderId="35" xfId="0" applyNumberFormat="1" applyFill="1" applyBorder="1"/>
    <xf numFmtId="2" fontId="0" fillId="16" borderId="41" xfId="0" applyNumberFormat="1" applyFill="1" applyBorder="1"/>
    <xf numFmtId="1" fontId="3" fillId="0" borderId="8" xfId="0" applyNumberFormat="1" applyFont="1" applyBorder="1" applyAlignment="1">
      <alignment vertical="center"/>
    </xf>
    <xf numFmtId="2" fontId="0" fillId="16" borderId="28" xfId="0" applyNumberFormat="1" applyFill="1" applyBorder="1"/>
    <xf numFmtId="2" fontId="0" fillId="16" borderId="36" xfId="0" applyNumberFormat="1" applyFill="1" applyBorder="1"/>
    <xf numFmtId="2" fontId="0" fillId="15" borderId="22" xfId="0" applyNumberFormat="1" applyFill="1" applyBorder="1"/>
    <xf numFmtId="1" fontId="0" fillId="5" borderId="12" xfId="0" applyNumberFormat="1" applyFill="1" applyBorder="1"/>
    <xf numFmtId="2" fontId="0" fillId="2" borderId="9" xfId="0" applyNumberFormat="1" applyFill="1" applyBorder="1"/>
    <xf numFmtId="0" fontId="0" fillId="12" borderId="0" xfId="0" applyFill="1"/>
    <xf numFmtId="0" fontId="0" fillId="0" borderId="0" xfId="0" applyProtection="1">
      <protection locked="0"/>
    </xf>
    <xf numFmtId="0" fontId="0" fillId="9" borderId="0" xfId="0" applyFill="1"/>
    <xf numFmtId="0" fontId="0" fillId="9" borderId="0" xfId="0" applyFill="1" applyProtection="1">
      <protection locked="0"/>
    </xf>
    <xf numFmtId="0" fontId="0" fillId="10" borderId="0" xfId="0" applyFill="1"/>
    <xf numFmtId="0" fontId="0" fillId="10" borderId="0" xfId="0" applyFill="1" applyProtection="1">
      <protection locked="0"/>
    </xf>
    <xf numFmtId="0" fontId="0" fillId="11" borderId="0" xfId="0" applyFill="1"/>
    <xf numFmtId="0" fontId="0" fillId="11" borderId="0" xfId="0" applyFill="1" applyProtection="1">
      <protection locked="0"/>
    </xf>
    <xf numFmtId="0" fontId="0" fillId="7" borderId="0" xfId="0" applyFill="1"/>
    <xf numFmtId="0" fontId="0" fillId="8" borderId="0" xfId="0" applyFill="1"/>
    <xf numFmtId="0" fontId="0" fillId="8" borderId="0" xfId="0" applyFill="1" applyProtection="1">
      <protection locked="0"/>
    </xf>
    <xf numFmtId="0" fontId="1" fillId="10" borderId="0" xfId="0" applyFont="1" applyFill="1"/>
    <xf numFmtId="0" fontId="0" fillId="12" borderId="0" xfId="0" applyFill="1" applyProtection="1">
      <protection locked="0"/>
    </xf>
    <xf numFmtId="0" fontId="1" fillId="17" borderId="0" xfId="0" applyFont="1" applyFill="1"/>
    <xf numFmtId="0" fontId="0" fillId="17" borderId="0" xfId="0" applyFill="1"/>
    <xf numFmtId="0" fontId="0" fillId="17" borderId="3" xfId="0" applyFill="1" applyBorder="1"/>
    <xf numFmtId="0" fontId="0" fillId="17" borderId="0" xfId="0" applyFill="1" applyAlignment="1">
      <alignment horizontal="left" indent="1"/>
    </xf>
    <xf numFmtId="0" fontId="0" fillId="17" borderId="0" xfId="0" applyFill="1" applyAlignment="1">
      <alignment horizontal="left" indent="2"/>
    </xf>
    <xf numFmtId="0" fontId="0" fillId="0" borderId="1" xfId="0" applyBorder="1" applyProtection="1">
      <protection locked="0"/>
    </xf>
    <xf numFmtId="0" fontId="0" fillId="0" borderId="2" xfId="0" applyBorder="1" applyProtection="1">
      <protection locked="0"/>
    </xf>
    <xf numFmtId="0" fontId="0" fillId="6" borderId="0" xfId="0" applyFill="1"/>
    <xf numFmtId="0" fontId="0" fillId="0" borderId="4" xfId="0" applyBorder="1" applyProtection="1">
      <protection locked="0"/>
    </xf>
    <xf numFmtId="0" fontId="0" fillId="6" borderId="0" xfId="0" applyFill="1" applyAlignment="1">
      <alignment horizontal="right"/>
    </xf>
    <xf numFmtId="0" fontId="12" fillId="0" borderId="4" xfId="1" applyFill="1" applyBorder="1" applyAlignment="1" applyProtection="1">
      <alignment horizontal="left"/>
      <protection locked="0"/>
    </xf>
    <xf numFmtId="0" fontId="15" fillId="6" borderId="0" xfId="0" applyFont="1" applyFill="1"/>
    <xf numFmtId="0" fontId="0" fillId="6" borderId="0" xfId="0" applyFill="1" applyAlignment="1">
      <alignment vertical="top" wrapText="1"/>
    </xf>
    <xf numFmtId="0" fontId="0" fillId="6" borderId="0" xfId="0" applyFill="1" applyAlignment="1">
      <alignment wrapText="1"/>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right" vertical="top" wrapText="1"/>
    </xf>
    <xf numFmtId="2" fontId="14" fillId="18" borderId="3" xfId="0" applyNumberFormat="1" applyFont="1" applyFill="1" applyBorder="1" applyAlignment="1">
      <alignment horizontal="center"/>
    </xf>
    <xf numFmtId="2" fontId="14" fillId="18" borderId="13" xfId="0" applyNumberFormat="1" applyFont="1" applyFill="1" applyBorder="1" applyAlignment="1">
      <alignment horizontal="center"/>
    </xf>
    <xf numFmtId="0" fontId="0" fillId="0" borderId="13" xfId="0" applyBorder="1" applyProtection="1">
      <protection locked="0"/>
    </xf>
    <xf numFmtId="0" fontId="0" fillId="0" borderId="11" xfId="0" applyBorder="1" applyProtection="1">
      <protection locked="0"/>
    </xf>
    <xf numFmtId="0" fontId="0" fillId="0" borderId="10" xfId="0" applyBorder="1" applyProtection="1">
      <protection locked="0"/>
    </xf>
    <xf numFmtId="0" fontId="0" fillId="7" borderId="9" xfId="0" applyFill="1" applyBorder="1"/>
    <xf numFmtId="0" fontId="0" fillId="7" borderId="4" xfId="0" applyFill="1" applyBorder="1"/>
    <xf numFmtId="0" fontId="0" fillId="7" borderId="12" xfId="0" applyFill="1" applyBorder="1"/>
    <xf numFmtId="0" fontId="0" fillId="7" borderId="6" xfId="0" applyFill="1" applyBorder="1"/>
    <xf numFmtId="0" fontId="0" fillId="0" borderId="8" xfId="0" applyBorder="1" applyProtection="1">
      <protection locked="0"/>
    </xf>
    <xf numFmtId="0" fontId="0" fillId="0" borderId="12" xfId="0" applyBorder="1" applyProtection="1">
      <protection locked="0"/>
    </xf>
    <xf numFmtId="0" fontId="0" fillId="8" borderId="13" xfId="0" applyFill="1" applyBorder="1"/>
    <xf numFmtId="0" fontId="0" fillId="8" borderId="9" xfId="0" applyFill="1" applyBorder="1"/>
    <xf numFmtId="0" fontId="0" fillId="8" borderId="4" xfId="0" applyFill="1" applyBorder="1"/>
    <xf numFmtId="0" fontId="0" fillId="8" borderId="12" xfId="0" applyFill="1" applyBorder="1"/>
    <xf numFmtId="0" fontId="0" fillId="8" borderId="6" xfId="0" applyFill="1" applyBorder="1"/>
    <xf numFmtId="0" fontId="0" fillId="0" borderId="7" xfId="0" applyBorder="1" applyProtection="1">
      <protection locked="0"/>
    </xf>
    <xf numFmtId="0" fontId="0" fillId="7" borderId="13" xfId="0" applyFill="1" applyBorder="1"/>
    <xf numFmtId="0" fontId="0" fillId="0" borderId="9" xfId="0" applyBorder="1" applyProtection="1">
      <protection locked="0"/>
    </xf>
    <xf numFmtId="0" fontId="0" fillId="7" borderId="3" xfId="0" applyFill="1" applyBorder="1"/>
    <xf numFmtId="0" fontId="0" fillId="8" borderId="3" xfId="0" applyFill="1" applyBorder="1"/>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9" borderId="7" xfId="0" applyFill="1" applyBorder="1"/>
    <xf numFmtId="0" fontId="0" fillId="9" borderId="4" xfId="0" applyFill="1" applyBorder="1"/>
    <xf numFmtId="0" fontId="0" fillId="9" borderId="14" xfId="0" applyFill="1" applyBorder="1"/>
    <xf numFmtId="0" fontId="0" fillId="9" borderId="16" xfId="0" applyFill="1" applyBorder="1"/>
    <xf numFmtId="0" fontId="0" fillId="9" borderId="15" xfId="0" applyFill="1" applyBorder="1"/>
    <xf numFmtId="0" fontId="0" fillId="9" borderId="3" xfId="0" applyFill="1" applyBorder="1"/>
    <xf numFmtId="0" fontId="0" fillId="10" borderId="3" xfId="0" applyFill="1" applyBorder="1"/>
    <xf numFmtId="0" fontId="0" fillId="10" borderId="13" xfId="0" applyFill="1" applyBorder="1"/>
    <xf numFmtId="0" fontId="0" fillId="10" borderId="9" xfId="0" applyFill="1" applyBorder="1"/>
    <xf numFmtId="0" fontId="0" fillId="10" borderId="14" xfId="0" applyFill="1" applyBorder="1"/>
    <xf numFmtId="0" fontId="0" fillId="10" borderId="16" xfId="0" applyFill="1" applyBorder="1"/>
    <xf numFmtId="0" fontId="0" fillId="10" borderId="15" xfId="0" applyFill="1" applyBorder="1"/>
    <xf numFmtId="0" fontId="0" fillId="10" borderId="6" xfId="0" applyFill="1" applyBorder="1"/>
    <xf numFmtId="0" fontId="0" fillId="11" borderId="13" xfId="0" applyFill="1" applyBorder="1"/>
    <xf numFmtId="0" fontId="0" fillId="11" borderId="3" xfId="0" applyFill="1" applyBorder="1"/>
    <xf numFmtId="0" fontId="0" fillId="11" borderId="9" xfId="0" applyFill="1" applyBorder="1"/>
    <xf numFmtId="0" fontId="0" fillId="11" borderId="6" xfId="0" applyFill="1" applyBorder="1"/>
    <xf numFmtId="0" fontId="0" fillId="11" borderId="14" xfId="0" applyFill="1" applyBorder="1"/>
    <xf numFmtId="0" fontId="0" fillId="11" borderId="16" xfId="0" applyFill="1" applyBorder="1"/>
    <xf numFmtId="0" fontId="0" fillId="11" borderId="15" xfId="0" applyFill="1" applyBorder="1"/>
    <xf numFmtId="0" fontId="0" fillId="12" borderId="9" xfId="0" applyFill="1" applyBorder="1"/>
    <xf numFmtId="0" fontId="0" fillId="12" borderId="4" xfId="0" applyFill="1" applyBorder="1"/>
    <xf numFmtId="0" fontId="0" fillId="12" borderId="12" xfId="0" applyFill="1" applyBorder="1"/>
    <xf numFmtId="0" fontId="0" fillId="12" borderId="3" xfId="0" applyFill="1" applyBorder="1"/>
    <xf numFmtId="0" fontId="0" fillId="12" borderId="6" xfId="0" applyFill="1" applyBorder="1"/>
    <xf numFmtId="2" fontId="14" fillId="18" borderId="49" xfId="0" applyNumberFormat="1" applyFont="1" applyFill="1" applyBorder="1" applyAlignment="1">
      <alignment horizontal="center"/>
    </xf>
    <xf numFmtId="2" fontId="14" fillId="18" borderId="14" xfId="0" applyNumberFormat="1" applyFont="1" applyFill="1" applyBorder="1" applyAlignment="1">
      <alignment horizontal="center"/>
    </xf>
    <xf numFmtId="0" fontId="1" fillId="8" borderId="0" xfId="0" applyFont="1" applyFill="1"/>
    <xf numFmtId="0" fontId="1" fillId="7" borderId="0" xfId="0" applyFont="1" applyFill="1"/>
    <xf numFmtId="0" fontId="1" fillId="9" borderId="0" xfId="0" applyFont="1" applyFill="1"/>
    <xf numFmtId="0" fontId="1" fillId="11" borderId="0" xfId="0" applyFont="1" applyFill="1"/>
    <xf numFmtId="0" fontId="1" fillId="12" borderId="0" xfId="0" applyFont="1" applyFill="1"/>
    <xf numFmtId="0" fontId="0" fillId="0" borderId="8" xfId="0" applyBorder="1" applyAlignment="1" applyProtection="1">
      <alignment horizontal="center"/>
      <protection locked="0"/>
    </xf>
    <xf numFmtId="0" fontId="17" fillId="0" borderId="32" xfId="0" applyFont="1" applyBorder="1" applyAlignment="1">
      <alignment horizontal="right"/>
    </xf>
    <xf numFmtId="0" fontId="17" fillId="0" borderId="37" xfId="0" applyFont="1" applyBorder="1" applyAlignment="1">
      <alignment horizontal="right"/>
    </xf>
    <xf numFmtId="0" fontId="17" fillId="0" borderId="45" xfId="0" applyFont="1" applyBorder="1" applyAlignment="1">
      <alignment horizontal="right"/>
    </xf>
    <xf numFmtId="0" fontId="16" fillId="0" borderId="3"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2" fontId="15" fillId="0" borderId="0" xfId="0" applyNumberFormat="1" applyFont="1"/>
    <xf numFmtId="0" fontId="15" fillId="0" borderId="0" xfId="0" applyFont="1"/>
    <xf numFmtId="0" fontId="20" fillId="19" borderId="0" xfId="0" applyFont="1" applyFill="1"/>
    <xf numFmtId="0" fontId="15" fillId="19" borderId="0" xfId="0" applyFont="1" applyFill="1"/>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4" xfId="0" applyBorder="1" applyAlignment="1" applyProtection="1">
      <alignment horizontal="left"/>
      <protection locked="0"/>
    </xf>
    <xf numFmtId="0" fontId="0" fillId="0" borderId="16" xfId="0" applyBorder="1" applyAlignment="1" applyProtection="1">
      <alignment horizontal="left"/>
      <protection locked="0"/>
    </xf>
    <xf numFmtId="0" fontId="12" fillId="0" borderId="16" xfId="1" applyFill="1" applyBorder="1" applyAlignment="1" applyProtection="1">
      <alignment horizontal="left"/>
      <protection locked="0"/>
    </xf>
    <xf numFmtId="0" fontId="0" fillId="7" borderId="11" xfId="0" applyFill="1" applyBorder="1" applyAlignment="1">
      <alignment horizontal="left"/>
    </xf>
    <xf numFmtId="0" fontId="0" fillId="7" borderId="0" xfId="0" applyFill="1" applyAlignment="1">
      <alignment horizontal="left"/>
    </xf>
    <xf numFmtId="0" fontId="0" fillId="0" borderId="14"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7" borderId="6"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6" xfId="0" applyFill="1" applyBorder="1" applyAlignment="1">
      <alignment horizontal="left"/>
    </xf>
    <xf numFmtId="0" fontId="0" fillId="7" borderId="7" xfId="0" applyFill="1" applyBorder="1" applyAlignment="1">
      <alignment horizontal="left"/>
    </xf>
    <xf numFmtId="0" fontId="0" fillId="7" borderId="9" xfId="0" applyFill="1" applyBorder="1" applyAlignment="1">
      <alignment horizontal="left"/>
    </xf>
    <xf numFmtId="0" fontId="0" fillId="7" borderId="4" xfId="0" applyFill="1" applyBorder="1" applyAlignment="1">
      <alignment horizontal="left"/>
    </xf>
    <xf numFmtId="0" fontId="0" fillId="7" borderId="14" xfId="0" applyFill="1" applyBorder="1" applyAlignment="1">
      <alignment horizontal="center"/>
    </xf>
    <xf numFmtId="0" fontId="0" fillId="7" borderId="16" xfId="0" applyFill="1" applyBorder="1" applyAlignment="1">
      <alignment horizontal="center"/>
    </xf>
    <xf numFmtId="0" fontId="0" fillId="7" borderId="15" xfId="0" applyFill="1" applyBorder="1" applyAlignment="1">
      <alignment horizontal="center"/>
    </xf>
    <xf numFmtId="0" fontId="1" fillId="0" borderId="14"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0" fillId="7" borderId="0" xfId="0" applyFill="1" applyAlignment="1">
      <alignment horizontal="right"/>
    </xf>
    <xf numFmtId="0" fontId="0" fillId="16" borderId="14" xfId="0" applyFill="1" applyBorder="1" applyAlignment="1" applyProtection="1">
      <alignment horizontal="left"/>
      <protection locked="0"/>
    </xf>
    <xf numFmtId="0" fontId="0" fillId="16" borderId="16" xfId="0" applyFill="1" applyBorder="1" applyAlignment="1" applyProtection="1">
      <alignment horizontal="left"/>
      <protection locked="0"/>
    </xf>
    <xf numFmtId="0" fontId="0" fillId="16" borderId="4" xfId="0" applyFill="1" applyBorder="1" applyAlignment="1" applyProtection="1">
      <alignment horizontal="left"/>
      <protection locked="0"/>
    </xf>
    <xf numFmtId="0" fontId="0" fillId="16" borderId="12" xfId="0" applyFill="1" applyBorder="1" applyAlignment="1" applyProtection="1">
      <alignment horizontal="left"/>
      <protection locked="0"/>
    </xf>
    <xf numFmtId="0" fontId="0" fillId="8" borderId="6" xfId="0" applyFill="1"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0" fillId="8" borderId="11" xfId="0" applyFill="1" applyBorder="1" applyAlignment="1">
      <alignment horizontal="left"/>
    </xf>
    <xf numFmtId="0" fontId="0" fillId="8" borderId="0" xfId="0" applyFill="1" applyAlignment="1">
      <alignment horizontal="left"/>
    </xf>
    <xf numFmtId="0" fontId="0" fillId="8" borderId="6" xfId="0" applyFill="1" applyBorder="1" applyAlignment="1">
      <alignment horizontal="left"/>
    </xf>
    <xf numFmtId="0" fontId="0" fillId="8" borderId="7" xfId="0" applyFill="1" applyBorder="1" applyAlignment="1">
      <alignment horizontal="left"/>
    </xf>
    <xf numFmtId="0" fontId="0" fillId="8" borderId="9" xfId="0" applyFill="1" applyBorder="1" applyAlignment="1">
      <alignment horizontal="left"/>
    </xf>
    <xf numFmtId="0" fontId="0" fillId="8" borderId="4" xfId="0" applyFill="1" applyBorder="1" applyAlignment="1">
      <alignment horizontal="left"/>
    </xf>
    <xf numFmtId="0" fontId="0" fillId="8" borderId="14" xfId="0" applyFill="1" applyBorder="1" applyAlignment="1">
      <alignment horizontal="center"/>
    </xf>
    <xf numFmtId="0" fontId="0" fillId="8" borderId="16" xfId="0" applyFill="1" applyBorder="1" applyAlignment="1">
      <alignment horizontal="center"/>
    </xf>
    <xf numFmtId="0" fontId="0" fillId="8" borderId="15" xfId="0" applyFill="1" applyBorder="1" applyAlignment="1">
      <alignment horizontal="center"/>
    </xf>
    <xf numFmtId="0" fontId="0" fillId="8" borderId="4" xfId="0" applyFill="1" applyBorder="1" applyAlignment="1">
      <alignment horizontal="center"/>
    </xf>
    <xf numFmtId="0" fontId="0" fillId="8" borderId="12" xfId="0" applyFill="1" applyBorder="1" applyAlignment="1">
      <alignment horizontal="center"/>
    </xf>
    <xf numFmtId="0" fontId="0" fillId="9" borderId="11" xfId="0" applyFill="1" applyBorder="1" applyAlignment="1">
      <alignment horizontal="left"/>
    </xf>
    <xf numFmtId="0" fontId="0" fillId="9" borderId="0" xfId="0" applyFill="1" applyAlignment="1">
      <alignment horizontal="left"/>
    </xf>
    <xf numFmtId="0" fontId="0" fillId="16" borderId="15" xfId="0" applyFill="1" applyBorder="1" applyAlignment="1" applyProtection="1">
      <alignment horizontal="left"/>
      <protection locked="0"/>
    </xf>
    <xf numFmtId="0" fontId="0" fillId="9" borderId="9" xfId="0" applyFill="1" applyBorder="1" applyAlignment="1">
      <alignment horizontal="left"/>
    </xf>
    <xf numFmtId="0" fontId="0" fillId="9" borderId="4" xfId="0" applyFill="1" applyBorder="1" applyAlignment="1">
      <alignment horizontal="left"/>
    </xf>
    <xf numFmtId="0" fontId="0" fillId="9" borderId="6" xfId="0" applyFill="1" applyBorder="1" applyAlignment="1">
      <alignment horizontal="center"/>
    </xf>
    <xf numFmtId="0" fontId="0" fillId="9" borderId="7" xfId="0" applyFill="1" applyBorder="1" applyAlignment="1">
      <alignment horizontal="center"/>
    </xf>
    <xf numFmtId="0" fontId="0" fillId="9" borderId="8" xfId="0" applyFill="1" applyBorder="1" applyAlignment="1">
      <alignment horizontal="center"/>
    </xf>
    <xf numFmtId="0" fontId="0" fillId="9" borderId="6" xfId="0" applyFill="1" applyBorder="1" applyAlignment="1">
      <alignment horizontal="left"/>
    </xf>
    <xf numFmtId="0" fontId="0" fillId="9" borderId="7" xfId="0" applyFill="1" applyBorder="1" applyAlignment="1">
      <alignment horizontal="left"/>
    </xf>
    <xf numFmtId="0" fontId="0" fillId="9" borderId="9" xfId="0" applyFill="1" applyBorder="1" applyAlignment="1">
      <alignment horizontal="center"/>
    </xf>
    <xf numFmtId="0" fontId="0" fillId="9" borderId="4" xfId="0" applyFill="1" applyBorder="1" applyAlignment="1">
      <alignment horizontal="center"/>
    </xf>
    <xf numFmtId="0" fontId="0" fillId="9" borderId="12" xfId="0" applyFill="1" applyBorder="1" applyAlignment="1">
      <alignment horizontal="center"/>
    </xf>
    <xf numFmtId="0" fontId="0" fillId="9" borderId="14" xfId="0" applyFill="1" applyBorder="1" applyAlignment="1">
      <alignment horizontal="center"/>
    </xf>
    <xf numFmtId="0" fontId="0" fillId="9" borderId="16" xfId="0" applyFill="1" applyBorder="1" applyAlignment="1">
      <alignment horizontal="center"/>
    </xf>
    <xf numFmtId="0" fontId="0" fillId="9" borderId="15" xfId="0" applyFill="1" applyBorder="1" applyAlignment="1">
      <alignment horizontal="center"/>
    </xf>
    <xf numFmtId="0" fontId="0" fillId="10" borderId="11" xfId="0" applyFill="1" applyBorder="1" applyAlignment="1">
      <alignment horizontal="left"/>
    </xf>
    <xf numFmtId="0" fontId="0" fillId="10" borderId="0" xfId="0" applyFill="1" applyAlignment="1">
      <alignment horizontal="left"/>
    </xf>
    <xf numFmtId="0" fontId="0" fillId="10" borderId="9" xfId="0" applyFill="1" applyBorder="1" applyAlignment="1">
      <alignment horizontal="left"/>
    </xf>
    <xf numFmtId="0" fontId="0" fillId="10" borderId="4" xfId="0" applyFill="1" applyBorder="1" applyAlignment="1">
      <alignment horizontal="left"/>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0" fillId="10" borderId="6" xfId="0" applyFill="1" applyBorder="1" applyAlignment="1">
      <alignment horizontal="left"/>
    </xf>
    <xf numFmtId="0" fontId="0" fillId="10" borderId="7" xfId="0" applyFill="1" applyBorder="1" applyAlignment="1">
      <alignment horizontal="left"/>
    </xf>
    <xf numFmtId="0" fontId="0" fillId="10" borderId="14" xfId="0" applyFill="1" applyBorder="1" applyAlignment="1">
      <alignment horizontal="center"/>
    </xf>
    <xf numFmtId="0" fontId="0" fillId="10" borderId="16" xfId="0" applyFill="1" applyBorder="1" applyAlignment="1">
      <alignment horizontal="center"/>
    </xf>
    <xf numFmtId="0" fontId="0" fillId="10" borderId="15" xfId="0" applyFill="1" applyBorder="1" applyAlignment="1">
      <alignment horizontal="center"/>
    </xf>
    <xf numFmtId="0" fontId="0" fillId="11" borderId="11" xfId="0" applyFill="1" applyBorder="1" applyAlignment="1">
      <alignment horizontal="left"/>
    </xf>
    <xf numFmtId="0" fontId="0" fillId="11" borderId="0" xfId="0" applyFill="1" applyAlignment="1">
      <alignment horizontal="left"/>
    </xf>
    <xf numFmtId="0" fontId="0" fillId="11" borderId="9" xfId="0" applyFill="1" applyBorder="1" applyAlignment="1">
      <alignment horizontal="left"/>
    </xf>
    <xf numFmtId="0" fontId="0" fillId="11" borderId="4" xfId="0" applyFill="1" applyBorder="1" applyAlignment="1">
      <alignment horizontal="left"/>
    </xf>
    <xf numFmtId="0" fontId="0" fillId="11" borderId="6" xfId="0" applyFill="1" applyBorder="1" applyAlignment="1">
      <alignment horizontal="center"/>
    </xf>
    <xf numFmtId="0" fontId="0" fillId="11" borderId="7" xfId="0" applyFill="1" applyBorder="1" applyAlignment="1">
      <alignment horizontal="center"/>
    </xf>
    <xf numFmtId="0" fontId="0" fillId="11" borderId="8" xfId="0" applyFill="1" applyBorder="1" applyAlignment="1">
      <alignment horizontal="center"/>
    </xf>
    <xf numFmtId="0" fontId="0" fillId="11" borderId="6" xfId="0" applyFill="1" applyBorder="1" applyAlignment="1">
      <alignment horizontal="left"/>
    </xf>
    <xf numFmtId="0" fontId="0" fillId="11" borderId="7" xfId="0" applyFill="1" applyBorder="1" applyAlignment="1">
      <alignment horizontal="left"/>
    </xf>
    <xf numFmtId="0" fontId="0" fillId="11" borderId="14" xfId="0" applyFill="1" applyBorder="1" applyAlignment="1">
      <alignment horizontal="center"/>
    </xf>
    <xf numFmtId="0" fontId="0" fillId="11" borderId="16" xfId="0" applyFill="1" applyBorder="1" applyAlignment="1">
      <alignment horizontal="center"/>
    </xf>
    <xf numFmtId="0" fontId="0" fillId="11" borderId="15" xfId="0" applyFill="1" applyBorder="1" applyAlignment="1">
      <alignment horizontal="center"/>
    </xf>
    <xf numFmtId="0" fontId="0" fillId="12" borderId="11" xfId="0" applyFill="1" applyBorder="1" applyAlignment="1">
      <alignment horizontal="left"/>
    </xf>
    <xf numFmtId="0" fontId="0" fillId="12" borderId="0" xfId="0" applyFill="1" applyAlignment="1">
      <alignment horizontal="left"/>
    </xf>
    <xf numFmtId="0" fontId="0" fillId="16" borderId="0" xfId="0" applyFill="1" applyAlignment="1" applyProtection="1">
      <alignment horizontal="left"/>
      <protection locked="0"/>
    </xf>
    <xf numFmtId="0" fontId="0" fillId="12" borderId="9" xfId="0" applyFill="1" applyBorder="1" applyAlignment="1">
      <alignment horizontal="left"/>
    </xf>
    <xf numFmtId="0" fontId="0" fillId="12" borderId="4" xfId="0" applyFill="1" applyBorder="1" applyAlignment="1">
      <alignment horizontal="left"/>
    </xf>
    <xf numFmtId="0" fontId="0" fillId="12" borderId="6" xfId="0" applyFill="1" applyBorder="1" applyAlignment="1">
      <alignment horizontal="center"/>
    </xf>
    <xf numFmtId="0" fontId="0" fillId="12" borderId="7" xfId="0" applyFill="1" applyBorder="1" applyAlignment="1">
      <alignment horizontal="center"/>
    </xf>
    <xf numFmtId="0" fontId="0" fillId="12" borderId="8" xfId="0" applyFill="1" applyBorder="1" applyAlignment="1">
      <alignment horizontal="center"/>
    </xf>
    <xf numFmtId="0" fontId="0" fillId="12" borderId="6" xfId="0" applyFill="1" applyBorder="1" applyAlignment="1">
      <alignment horizontal="left"/>
    </xf>
    <xf numFmtId="0" fontId="0" fillId="12" borderId="7" xfId="0" applyFill="1" applyBorder="1" applyAlignment="1">
      <alignment horizontal="left"/>
    </xf>
    <xf numFmtId="0" fontId="0" fillId="12" borderId="14" xfId="0" applyFill="1" applyBorder="1" applyAlignment="1">
      <alignment horizontal="center"/>
    </xf>
    <xf numFmtId="0" fontId="0" fillId="12" borderId="16" xfId="0" applyFill="1" applyBorder="1" applyAlignment="1">
      <alignment horizontal="center"/>
    </xf>
    <xf numFmtId="0" fontId="0" fillId="12" borderId="15" xfId="0" applyFill="1" applyBorder="1" applyAlignment="1">
      <alignment horizontal="center"/>
    </xf>
    <xf numFmtId="2" fontId="0" fillId="5" borderId="9" xfId="0" applyNumberFormat="1" applyFill="1" applyBorder="1" applyAlignment="1">
      <alignment horizontal="left"/>
    </xf>
    <xf numFmtId="2" fontId="0" fillId="5" borderId="0" xfId="0" applyNumberFormat="1" applyFill="1" applyAlignment="1">
      <alignment horizontal="left"/>
    </xf>
    <xf numFmtId="2" fontId="0" fillId="5" borderId="6" xfId="0" applyNumberFormat="1" applyFill="1" applyBorder="1" applyAlignment="1">
      <alignment horizontal="left"/>
    </xf>
    <xf numFmtId="2" fontId="0" fillId="5" borderId="7" xfId="0" applyNumberFormat="1" applyFill="1" applyBorder="1" applyAlignment="1">
      <alignment horizontal="left"/>
    </xf>
    <xf numFmtId="2" fontId="0" fillId="5" borderId="11" xfId="0" applyNumberFormat="1" applyFill="1" applyBorder="1" applyAlignment="1">
      <alignment horizontal="left"/>
    </xf>
    <xf numFmtId="2" fontId="0" fillId="5" borderId="4" xfId="0" applyNumberFormat="1" applyFill="1" applyBorder="1" applyAlignment="1">
      <alignment horizontal="left"/>
    </xf>
    <xf numFmtId="2" fontId="0" fillId="15" borderId="37" xfId="0" applyNumberFormat="1" applyFill="1" applyBorder="1" applyAlignment="1">
      <alignment horizontal="center"/>
    </xf>
    <xf numFmtId="2" fontId="0" fillId="15" borderId="33" xfId="0" applyNumberFormat="1" applyFill="1" applyBorder="1" applyAlignment="1">
      <alignment horizontal="center"/>
    </xf>
    <xf numFmtId="2" fontId="0" fillId="5" borderId="16" xfId="0" applyNumberFormat="1" applyFill="1" applyBorder="1" applyAlignment="1">
      <alignment horizontal="left"/>
    </xf>
    <xf numFmtId="2" fontId="0" fillId="15" borderId="42" xfId="0" applyNumberFormat="1" applyFill="1" applyBorder="1" applyAlignment="1">
      <alignment horizontal="center"/>
    </xf>
    <xf numFmtId="2" fontId="0" fillId="15" borderId="17" xfId="0" applyNumberFormat="1" applyFill="1" applyBorder="1" applyAlignment="1">
      <alignment horizontal="center"/>
    </xf>
    <xf numFmtId="2" fontId="0" fillId="15" borderId="43" xfId="0" applyNumberFormat="1" applyFill="1" applyBorder="1" applyAlignment="1">
      <alignment horizontal="center"/>
    </xf>
    <xf numFmtId="2" fontId="0" fillId="5" borderId="7" xfId="0" applyNumberFormat="1" applyFill="1" applyBorder="1" applyAlignment="1">
      <alignment horizontal="center"/>
    </xf>
    <xf numFmtId="2" fontId="0" fillId="5" borderId="16" xfId="0" applyNumberFormat="1" applyFill="1" applyBorder="1" applyAlignment="1">
      <alignment horizontal="center"/>
    </xf>
    <xf numFmtId="2" fontId="1" fillId="9" borderId="6" xfId="0" applyNumberFormat="1" applyFont="1" applyFill="1" applyBorder="1" applyAlignment="1">
      <alignment horizontal="center" vertical="center" textRotation="90"/>
    </xf>
    <xf numFmtId="2" fontId="1" fillId="9" borderId="11" xfId="0" applyNumberFormat="1" applyFont="1" applyFill="1" applyBorder="1" applyAlignment="1">
      <alignment horizontal="center" vertical="center" textRotation="90"/>
    </xf>
    <xf numFmtId="2" fontId="1" fillId="9" borderId="9" xfId="0" applyNumberFormat="1" applyFont="1" applyFill="1" applyBorder="1" applyAlignment="1">
      <alignment horizontal="center" vertical="center" textRotation="90"/>
    </xf>
    <xf numFmtId="2" fontId="1" fillId="8" borderId="5" xfId="0" applyNumberFormat="1" applyFont="1" applyFill="1" applyBorder="1" applyAlignment="1">
      <alignment horizontal="center" vertical="center" textRotation="90"/>
    </xf>
    <xf numFmtId="2" fontId="1" fillId="8" borderId="1" xfId="0" applyNumberFormat="1" applyFont="1" applyFill="1" applyBorder="1" applyAlignment="1">
      <alignment horizontal="center" vertical="center" textRotation="90"/>
    </xf>
    <xf numFmtId="2" fontId="1" fillId="8" borderId="13" xfId="0" applyNumberFormat="1" applyFont="1" applyFill="1" applyBorder="1" applyAlignment="1">
      <alignment horizontal="center" vertical="center" textRotation="90"/>
    </xf>
    <xf numFmtId="2" fontId="1" fillId="7" borderId="5" xfId="0" applyNumberFormat="1" applyFont="1" applyFill="1" applyBorder="1" applyAlignment="1">
      <alignment horizontal="center" vertical="center" textRotation="90"/>
    </xf>
    <xf numFmtId="2" fontId="1" fillId="7" borderId="1" xfId="0" applyNumberFormat="1" applyFont="1" applyFill="1" applyBorder="1" applyAlignment="1">
      <alignment horizontal="center" vertical="center" textRotation="90"/>
    </xf>
    <xf numFmtId="2" fontId="1" fillId="7" borderId="13" xfId="0" applyNumberFormat="1" applyFont="1" applyFill="1" applyBorder="1" applyAlignment="1">
      <alignment horizontal="center" vertical="center" textRotation="90"/>
    </xf>
    <xf numFmtId="2" fontId="1" fillId="12" borderId="5" xfId="0" applyNumberFormat="1" applyFont="1" applyFill="1" applyBorder="1" applyAlignment="1">
      <alignment horizontal="center" vertical="center" textRotation="90"/>
    </xf>
    <xf numFmtId="2" fontId="1" fillId="12" borderId="1" xfId="0" applyNumberFormat="1" applyFont="1" applyFill="1" applyBorder="1" applyAlignment="1">
      <alignment horizontal="center" vertical="center" textRotation="90"/>
    </xf>
    <xf numFmtId="2" fontId="1" fillId="12" borderId="13" xfId="0" applyNumberFormat="1" applyFont="1" applyFill="1" applyBorder="1" applyAlignment="1">
      <alignment horizontal="center" vertical="center" textRotation="90"/>
    </xf>
    <xf numFmtId="2" fontId="0" fillId="15" borderId="18" xfId="0" applyNumberFormat="1" applyFill="1" applyBorder="1" applyAlignment="1">
      <alignment horizontal="center"/>
    </xf>
    <xf numFmtId="2" fontId="0" fillId="15" borderId="20" xfId="0" applyNumberFormat="1" applyFill="1" applyBorder="1" applyAlignment="1">
      <alignment horizontal="center"/>
    </xf>
    <xf numFmtId="2" fontId="1" fillId="10" borderId="5" xfId="0" applyNumberFormat="1" applyFont="1" applyFill="1" applyBorder="1" applyAlignment="1">
      <alignment horizontal="center" vertical="center" textRotation="90"/>
    </xf>
    <xf numFmtId="2" fontId="1" fillId="10" borderId="1" xfId="0" applyNumberFormat="1" applyFont="1" applyFill="1" applyBorder="1" applyAlignment="1">
      <alignment horizontal="center" vertical="center" textRotation="90"/>
    </xf>
    <xf numFmtId="2" fontId="1" fillId="10" borderId="13" xfId="0" applyNumberFormat="1" applyFont="1" applyFill="1" applyBorder="1" applyAlignment="1">
      <alignment horizontal="center" vertical="center" textRotation="90"/>
    </xf>
    <xf numFmtId="2" fontId="1" fillId="11" borderId="5" xfId="0" applyNumberFormat="1" applyFont="1" applyFill="1" applyBorder="1" applyAlignment="1">
      <alignment horizontal="center" vertical="center" textRotation="90"/>
    </xf>
    <xf numFmtId="2" fontId="1" fillId="11" borderId="1" xfId="0" applyNumberFormat="1" applyFont="1" applyFill="1" applyBorder="1" applyAlignment="1">
      <alignment horizontal="center" vertical="center" textRotation="90"/>
    </xf>
    <xf numFmtId="2" fontId="1" fillId="11" borderId="13" xfId="0" applyNumberFormat="1" applyFont="1" applyFill="1" applyBorder="1" applyAlignment="1">
      <alignment horizontal="center" vertical="center" textRotation="90"/>
    </xf>
    <xf numFmtId="2" fontId="0" fillId="5" borderId="34" xfId="0" applyNumberFormat="1" applyFill="1" applyBorder="1" applyAlignment="1">
      <alignment horizontal="left"/>
    </xf>
    <xf numFmtId="0" fontId="7" fillId="0" borderId="0" xfId="0" applyFont="1" applyAlignment="1">
      <alignment horizontal="left" wrapText="1"/>
    </xf>
    <xf numFmtId="2" fontId="0" fillId="15" borderId="6" xfId="0" applyNumberFormat="1" applyFill="1" applyBorder="1" applyAlignment="1">
      <alignment horizontal="center"/>
    </xf>
    <xf numFmtId="2" fontId="0" fillId="15" borderId="7" xfId="0" applyNumberFormat="1" applyFill="1" applyBorder="1" applyAlignment="1">
      <alignment horizontal="center"/>
    </xf>
    <xf numFmtId="2" fontId="0" fillId="15" borderId="8" xfId="0" applyNumberFormat="1" applyFill="1" applyBorder="1" applyAlignment="1">
      <alignment horizontal="center"/>
    </xf>
    <xf numFmtId="0" fontId="3" fillId="15" borderId="19" xfId="0" applyFont="1" applyFill="1" applyBorder="1" applyAlignment="1">
      <alignment horizontal="left" vertical="center"/>
    </xf>
    <xf numFmtId="0" fontId="3" fillId="15" borderId="20" xfId="0" applyFont="1" applyFill="1" applyBorder="1" applyAlignment="1">
      <alignment horizontal="lef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horizontal="center"/>
    </xf>
    <xf numFmtId="0" fontId="6" fillId="0" borderId="0" xfId="0" applyFont="1" applyAlignment="1">
      <alignment horizontal="right" vertical="top"/>
    </xf>
    <xf numFmtId="0" fontId="6" fillId="0" borderId="0" xfId="0" applyFont="1" applyAlignment="1">
      <alignment horizontal="right"/>
    </xf>
    <xf numFmtId="0" fontId="5" fillId="0" borderId="0" xfId="0" applyFont="1" applyAlignment="1">
      <alignment horizontal="left" wrapText="1"/>
    </xf>
    <xf numFmtId="0" fontId="4" fillId="0" borderId="4" xfId="0" applyFont="1" applyBorder="1" applyAlignment="1">
      <alignment horizontal="center" wrapText="1"/>
    </xf>
    <xf numFmtId="14" fontId="3" fillId="0" borderId="4" xfId="0" applyNumberFormat="1" applyFont="1" applyBorder="1" applyAlignment="1">
      <alignment horizontal="center"/>
    </xf>
    <xf numFmtId="0" fontId="3" fillId="0" borderId="4" xfId="0" applyFont="1" applyBorder="1" applyAlignment="1">
      <alignment horizontal="center"/>
    </xf>
    <xf numFmtId="0" fontId="5" fillId="0" borderId="44" xfId="0" applyFont="1" applyBorder="1" applyAlignment="1">
      <alignment horizontal="center" vertical="center"/>
    </xf>
    <xf numFmtId="0" fontId="5" fillId="0" borderId="0" xfId="0" applyFont="1" applyAlignment="1">
      <alignment horizontal="center" vertical="center"/>
    </xf>
    <xf numFmtId="0" fontId="3" fillId="15" borderId="32" xfId="0" applyFont="1" applyFill="1" applyBorder="1" applyAlignment="1">
      <alignment horizontal="center" vertical="center"/>
    </xf>
    <xf numFmtId="0" fontId="3" fillId="15" borderId="33" xfId="0" applyFont="1" applyFill="1" applyBorder="1" applyAlignment="1">
      <alignment horizontal="center" vertical="center"/>
    </xf>
    <xf numFmtId="0" fontId="3" fillId="15" borderId="19" xfId="0" applyFont="1" applyFill="1" applyBorder="1" applyAlignment="1">
      <alignment horizontal="center" vertical="center"/>
    </xf>
    <xf numFmtId="0" fontId="3" fillId="15" borderId="20" xfId="0" applyFont="1" applyFill="1" applyBorder="1" applyAlignment="1">
      <alignment horizontal="center" vertical="center"/>
    </xf>
    <xf numFmtId="0" fontId="3" fillId="15" borderId="32" xfId="0" applyFont="1" applyFill="1" applyBorder="1" applyAlignment="1">
      <alignment horizontal="left" vertical="center"/>
    </xf>
    <xf numFmtId="0" fontId="3" fillId="15" borderId="33" xfId="0" applyFont="1" applyFill="1" applyBorder="1" applyAlignment="1">
      <alignment horizontal="left" vertical="center"/>
    </xf>
    <xf numFmtId="0" fontId="15" fillId="0" borderId="0" xfId="0" applyFont="1" applyAlignment="1">
      <alignment horizontal="left" wrapText="1"/>
    </xf>
    <xf numFmtId="0" fontId="0" fillId="0" borderId="47" xfId="0" applyBorder="1" applyAlignment="1">
      <alignment horizontal="left" wrapText="1"/>
    </xf>
    <xf numFmtId="0" fontId="16" fillId="0" borderId="46" xfId="0" applyFont="1" applyBorder="1" applyAlignment="1">
      <alignment horizontal="left"/>
    </xf>
    <xf numFmtId="0" fontId="14" fillId="18" borderId="19" xfId="0" applyFont="1" applyFill="1" applyBorder="1" applyAlignment="1">
      <alignment horizontal="center"/>
    </xf>
    <xf numFmtId="0" fontId="14" fillId="18" borderId="18" xfId="0" applyFont="1" applyFill="1" applyBorder="1" applyAlignment="1">
      <alignment horizontal="center"/>
    </xf>
    <xf numFmtId="0" fontId="14" fillId="18" borderId="48" xfId="0" applyFont="1" applyFill="1" applyBorder="1" applyAlignment="1">
      <alignment horizontal="center"/>
    </xf>
    <xf numFmtId="0" fontId="13" fillId="18" borderId="29" xfId="0" applyFont="1" applyFill="1" applyBorder="1" applyAlignment="1">
      <alignment horizontal="center" vertical="center"/>
    </xf>
    <xf numFmtId="0" fontId="13" fillId="18" borderId="30" xfId="0" applyFont="1" applyFill="1" applyBorder="1" applyAlignment="1">
      <alignment horizontal="center" vertical="center"/>
    </xf>
    <xf numFmtId="0" fontId="16" fillId="0" borderId="18" xfId="0" applyFont="1" applyBorder="1" applyAlignment="1">
      <alignment horizontal="left"/>
    </xf>
    <xf numFmtId="0" fontId="15" fillId="0" borderId="18" xfId="0" applyFont="1" applyBorder="1" applyAlignment="1">
      <alignment horizontal="left"/>
    </xf>
    <xf numFmtId="0" fontId="19" fillId="0" borderId="34" xfId="0" applyFont="1" applyBorder="1" applyAlignment="1">
      <alignment wrapText="1"/>
    </xf>
    <xf numFmtId="0" fontId="19" fillId="0" borderId="16" xfId="0" applyFont="1" applyBorder="1" applyAlignment="1">
      <alignment wrapText="1"/>
    </xf>
    <xf numFmtId="0" fontId="19" fillId="0" borderId="15" xfId="0" applyFont="1" applyBorder="1" applyAlignment="1">
      <alignment wrapText="1"/>
    </xf>
    <xf numFmtId="0" fontId="18" fillId="0" borderId="34" xfId="0" applyFont="1" applyBorder="1" applyAlignment="1">
      <alignment horizontal="left" wrapText="1"/>
    </xf>
    <xf numFmtId="0" fontId="18" fillId="0" borderId="16" xfId="0" applyFont="1" applyBorder="1" applyAlignment="1">
      <alignment horizontal="left" wrapText="1"/>
    </xf>
    <xf numFmtId="0" fontId="18" fillId="0" borderId="15" xfId="0" applyFont="1" applyBorder="1" applyAlignment="1">
      <alignment horizontal="left" wrapText="1"/>
    </xf>
    <xf numFmtId="0" fontId="18" fillId="0" borderId="34" xfId="0" applyFont="1" applyBorder="1" applyAlignment="1">
      <alignment wrapText="1"/>
    </xf>
    <xf numFmtId="0" fontId="18" fillId="0" borderId="16" xfId="0" applyFont="1" applyBorder="1" applyAlignment="1">
      <alignment wrapText="1"/>
    </xf>
    <xf numFmtId="0" fontId="18" fillId="0" borderId="15" xfId="0" applyFont="1" applyBorder="1" applyAlignment="1">
      <alignment wrapText="1"/>
    </xf>
    <xf numFmtId="0" fontId="19" fillId="0" borderId="34" xfId="0" applyFont="1" applyBorder="1" applyAlignment="1">
      <alignment horizontal="left" wrapText="1"/>
    </xf>
    <xf numFmtId="0" fontId="19" fillId="0" borderId="16" xfId="0" applyFont="1" applyBorder="1" applyAlignment="1">
      <alignment horizontal="left" wrapText="1"/>
    </xf>
    <xf numFmtId="0" fontId="19" fillId="0" borderId="15" xfId="0" applyFont="1" applyBorder="1" applyAlignment="1">
      <alignment horizontal="left" wrapText="1"/>
    </xf>
    <xf numFmtId="0" fontId="14" fillId="18" borderId="34" xfId="0" applyFont="1" applyFill="1" applyBorder="1" applyAlignment="1">
      <alignment horizontal="center"/>
    </xf>
    <xf numFmtId="0" fontId="14" fillId="18" borderId="16" xfId="0" applyFont="1" applyFill="1" applyBorder="1" applyAlignment="1">
      <alignment horizontal="center"/>
    </xf>
    <xf numFmtId="0" fontId="14" fillId="18" borderId="15" xfId="0" applyFont="1" applyFill="1" applyBorder="1" applyAlignment="1">
      <alignment horizontal="center"/>
    </xf>
    <xf numFmtId="0" fontId="15" fillId="0" borderId="0" xfId="0" applyFont="1" applyAlignment="1">
      <alignment horizontal="center" wrapText="1"/>
    </xf>
  </cellXfs>
  <cellStyles count="2">
    <cellStyle name="Hyperlink" xfId="1" builtinId="8"/>
    <cellStyle name="Normal" xfId="0" builtinId="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
      <fill>
        <patternFill>
          <bgColor rgb="FF92D050"/>
        </patternFill>
      </fill>
    </dxf>
    <dxf>
      <fill>
        <patternFill>
          <bgColor rgb="FFFF0000"/>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304801</xdr:colOff>
      <xdr:row>0</xdr:row>
      <xdr:rowOff>142876</xdr:rowOff>
    </xdr:from>
    <xdr:to>
      <xdr:col>9</xdr:col>
      <xdr:colOff>254399</xdr:colOff>
      <xdr:row>5</xdr:row>
      <xdr:rowOff>104776</xdr:rowOff>
    </xdr:to>
    <xdr:pic>
      <xdr:nvPicPr>
        <xdr:cNvPr id="10" name="Picture 9" descr="https://www.uidaho.edu/-/media/UIdaho-Responsive/Files/Extension/admin/brand/images/county/ui-extension-bonneville-county-h-4c-png.png?la=en&amp;hash=A318F65FFADE1CEFF48090AF93AA0E36ADFF314D">
          <a:extLst>
            <a:ext uri="{FF2B5EF4-FFF2-40B4-BE49-F238E27FC236}">
              <a16:creationId xmlns:a16="http://schemas.microsoft.com/office/drawing/2014/main" id="{1854C972-3D31-47D3-8824-1F8759D09E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1" y="142876"/>
          <a:ext cx="3035698"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workbookViewId="0">
      <selection activeCell="B15" sqref="B15:I15"/>
    </sheetView>
  </sheetViews>
  <sheetFormatPr defaultRowHeight="15"/>
  <cols>
    <col min="1" max="8" width="9.140625" style="98"/>
    <col min="9" max="9" width="17" style="98" customWidth="1"/>
    <col min="10" max="16384" width="9.140625" style="98"/>
  </cols>
  <sheetData>
    <row r="1" spans="1:10">
      <c r="A1" s="176" t="s">
        <v>0</v>
      </c>
      <c r="B1" s="176"/>
      <c r="C1" s="176"/>
      <c r="D1" s="176"/>
      <c r="E1" s="176"/>
      <c r="F1" s="176"/>
      <c r="G1" s="176"/>
      <c r="H1" s="176"/>
      <c r="I1" s="176"/>
    </row>
    <row r="2" spans="1:10">
      <c r="A2" s="175" t="s">
        <v>1</v>
      </c>
      <c r="B2" s="175"/>
      <c r="C2" s="175"/>
      <c r="D2" s="175"/>
      <c r="E2" s="175"/>
      <c r="F2" s="175"/>
      <c r="G2" s="175"/>
      <c r="H2" s="175"/>
      <c r="I2" s="175"/>
    </row>
    <row r="3" spans="1:10" ht="43.5" customHeight="1">
      <c r="A3" s="174" t="s">
        <v>2</v>
      </c>
      <c r="B3" s="174"/>
      <c r="C3" s="174"/>
      <c r="D3" s="174"/>
      <c r="E3" s="174"/>
      <c r="F3" s="174"/>
      <c r="G3" s="174"/>
      <c r="H3" s="174"/>
      <c r="I3" s="174"/>
    </row>
    <row r="4" spans="1:10">
      <c r="A4" s="175" t="s">
        <v>3</v>
      </c>
      <c r="B4" s="175"/>
      <c r="C4" s="175"/>
      <c r="D4" s="175"/>
      <c r="E4" s="175"/>
      <c r="F4" s="175"/>
      <c r="G4" s="175"/>
      <c r="H4" s="175"/>
      <c r="I4" s="175"/>
    </row>
    <row r="5" spans="1:10" ht="105" customHeight="1">
      <c r="A5" s="174" t="s">
        <v>4</v>
      </c>
      <c r="B5" s="174"/>
      <c r="C5" s="174"/>
      <c r="D5" s="174"/>
      <c r="E5" s="174"/>
      <c r="F5" s="174"/>
      <c r="G5" s="174"/>
      <c r="H5" s="174"/>
      <c r="I5" s="174"/>
    </row>
    <row r="6" spans="1:10" ht="15" customHeight="1">
      <c r="A6" s="175" t="s">
        <v>5</v>
      </c>
      <c r="B6" s="175"/>
      <c r="C6" s="175"/>
      <c r="D6" s="175"/>
      <c r="E6" s="175"/>
      <c r="F6" s="175"/>
      <c r="G6" s="175"/>
      <c r="H6" s="175"/>
      <c r="I6" s="175"/>
    </row>
    <row r="7" spans="1:10" ht="45" customHeight="1">
      <c r="A7" s="174" t="s">
        <v>6</v>
      </c>
      <c r="B7" s="174"/>
      <c r="C7" s="174"/>
      <c r="D7" s="174"/>
      <c r="E7" s="174"/>
      <c r="F7" s="174"/>
      <c r="G7" s="174"/>
      <c r="H7" s="174"/>
      <c r="I7" s="174"/>
    </row>
    <row r="8" spans="1:10">
      <c r="A8" s="175" t="s">
        <v>7</v>
      </c>
      <c r="B8" s="175"/>
      <c r="C8" s="175"/>
      <c r="D8" s="175"/>
      <c r="E8" s="175"/>
      <c r="F8" s="175"/>
      <c r="G8" s="175"/>
      <c r="H8" s="175"/>
      <c r="I8" s="175"/>
    </row>
    <row r="9" spans="1:10" ht="45" customHeight="1">
      <c r="A9" s="174" t="s">
        <v>8</v>
      </c>
      <c r="B9" s="174"/>
      <c r="C9" s="174"/>
      <c r="D9" s="174"/>
      <c r="E9" s="174"/>
      <c r="F9" s="174"/>
      <c r="G9" s="174"/>
      <c r="H9" s="174"/>
      <c r="I9" s="174"/>
    </row>
    <row r="10" spans="1:10" ht="30" customHeight="1">
      <c r="A10" s="106" t="s">
        <v>9</v>
      </c>
      <c r="B10" s="174" t="s">
        <v>10</v>
      </c>
      <c r="C10" s="174"/>
      <c r="D10" s="174"/>
      <c r="E10" s="174"/>
      <c r="F10" s="174"/>
      <c r="G10" s="174"/>
      <c r="H10" s="174"/>
      <c r="I10" s="174"/>
      <c r="J10" s="103"/>
    </row>
    <row r="11" spans="1:10" ht="30" customHeight="1">
      <c r="A11" s="106" t="s">
        <v>11</v>
      </c>
      <c r="B11" s="174" t="s">
        <v>12</v>
      </c>
      <c r="C11" s="174"/>
      <c r="D11" s="174"/>
      <c r="E11" s="174"/>
      <c r="F11" s="174"/>
      <c r="G11" s="174"/>
      <c r="H11" s="174"/>
      <c r="I11" s="174"/>
    </row>
    <row r="12" spans="1:10" ht="60" customHeight="1">
      <c r="A12" s="107" t="s">
        <v>13</v>
      </c>
      <c r="B12" s="174" t="s">
        <v>14</v>
      </c>
      <c r="C12" s="174"/>
      <c r="D12" s="174"/>
      <c r="E12" s="174"/>
      <c r="F12" s="174"/>
      <c r="G12" s="174"/>
      <c r="H12" s="174"/>
      <c r="I12" s="174"/>
    </row>
    <row r="13" spans="1:10" ht="30" customHeight="1">
      <c r="A13" s="174" t="s">
        <v>15</v>
      </c>
      <c r="B13" s="174"/>
      <c r="C13" s="174"/>
      <c r="D13" s="174"/>
      <c r="E13" s="174"/>
      <c r="F13" s="174"/>
      <c r="G13" s="174"/>
      <c r="H13" s="174"/>
      <c r="I13" s="174"/>
    </row>
    <row r="14" spans="1:10" ht="45" customHeight="1">
      <c r="A14" s="107" t="s">
        <v>16</v>
      </c>
      <c r="B14" s="174" t="s">
        <v>17</v>
      </c>
      <c r="C14" s="174"/>
      <c r="D14" s="174"/>
      <c r="E14" s="174"/>
      <c r="F14" s="174"/>
      <c r="G14" s="174"/>
      <c r="H14" s="174"/>
      <c r="I14" s="174"/>
    </row>
    <row r="15" spans="1:10" ht="45" customHeight="1">
      <c r="A15" s="107" t="s">
        <v>18</v>
      </c>
      <c r="B15" s="174" t="s">
        <v>19</v>
      </c>
      <c r="C15" s="174"/>
      <c r="D15" s="174"/>
      <c r="E15" s="174"/>
      <c r="F15" s="174"/>
      <c r="G15" s="174"/>
      <c r="H15" s="174"/>
      <c r="I15" s="174"/>
    </row>
    <row r="16" spans="1:10">
      <c r="A16" s="174" t="s">
        <v>20</v>
      </c>
      <c r="B16" s="174"/>
      <c r="C16" s="174"/>
      <c r="D16" s="174"/>
      <c r="E16" s="174"/>
      <c r="F16" s="174"/>
      <c r="G16" s="174"/>
      <c r="H16" s="174"/>
      <c r="I16" s="174"/>
    </row>
    <row r="17" spans="1:9">
      <c r="A17" s="105"/>
      <c r="B17" s="105"/>
      <c r="C17" s="105"/>
      <c r="D17" s="105"/>
      <c r="E17" s="105"/>
      <c r="F17" s="105"/>
      <c r="G17" s="105"/>
      <c r="H17" s="105"/>
      <c r="I17" s="105"/>
    </row>
    <row r="18" spans="1:9" ht="120" customHeight="1">
      <c r="A18" s="174" t="s">
        <v>21</v>
      </c>
      <c r="B18" s="174"/>
      <c r="C18" s="174"/>
      <c r="D18" s="174"/>
      <c r="E18" s="174"/>
      <c r="F18" s="174"/>
      <c r="G18" s="174"/>
      <c r="H18" s="174"/>
      <c r="I18" s="174"/>
    </row>
    <row r="19" spans="1:9">
      <c r="A19" s="104"/>
      <c r="B19" s="104"/>
      <c r="C19" s="104"/>
      <c r="D19" s="104"/>
      <c r="E19" s="104"/>
      <c r="F19" s="104"/>
      <c r="G19" s="104"/>
      <c r="H19" s="104"/>
      <c r="I19" s="104"/>
    </row>
    <row r="20" spans="1:9">
      <c r="A20" s="104"/>
      <c r="B20" s="104"/>
      <c r="C20" s="104"/>
      <c r="D20" s="104"/>
      <c r="E20" s="104"/>
      <c r="F20" s="104"/>
      <c r="G20" s="104"/>
      <c r="H20" s="104"/>
      <c r="I20" s="104"/>
    </row>
    <row r="21" spans="1:9">
      <c r="A21" s="104"/>
      <c r="B21" s="104"/>
      <c r="C21" s="104"/>
      <c r="D21" s="104"/>
      <c r="E21" s="104"/>
      <c r="F21" s="104"/>
      <c r="G21" s="104"/>
      <c r="H21" s="104"/>
      <c r="I21" s="104"/>
    </row>
    <row r="22" spans="1:9">
      <c r="A22" s="104"/>
      <c r="B22" s="104"/>
      <c r="C22" s="104"/>
      <c r="D22" s="104"/>
      <c r="E22" s="104"/>
      <c r="F22" s="104"/>
      <c r="G22" s="104"/>
      <c r="H22" s="104"/>
      <c r="I22" s="104"/>
    </row>
    <row r="23" spans="1:9">
      <c r="A23" s="104"/>
      <c r="B23" s="104"/>
      <c r="C23" s="104"/>
      <c r="D23" s="104"/>
      <c r="E23" s="104"/>
      <c r="F23" s="104"/>
      <c r="G23" s="104"/>
      <c r="H23" s="104"/>
      <c r="I23" s="104"/>
    </row>
    <row r="24" spans="1:9">
      <c r="A24" s="104"/>
      <c r="B24" s="104"/>
      <c r="C24" s="104"/>
      <c r="D24" s="104"/>
      <c r="E24" s="104"/>
      <c r="F24" s="104"/>
      <c r="G24" s="104"/>
      <c r="H24" s="104"/>
      <c r="I24" s="104"/>
    </row>
    <row r="25" spans="1:9">
      <c r="A25" s="104"/>
      <c r="B25" s="104"/>
      <c r="C25" s="104"/>
      <c r="D25" s="104"/>
      <c r="E25" s="104"/>
      <c r="F25" s="104"/>
      <c r="G25" s="104"/>
      <c r="H25" s="104"/>
      <c r="I25" s="104"/>
    </row>
  </sheetData>
  <sheetProtection algorithmName="SHA-512" hashValue="EQ9Jn3bxg8ambdzfz6VSDLmOTU6EISVDbpecdEhgTJAMookV1J7fja8249rbwfZDDVYqlw78UyO/iSI/sAizKA==" saltValue="mHYGML4l7Ui7Cf395F91KA==" spinCount="100000" sheet="1" objects="1" scenarios="1"/>
  <mergeCells count="17">
    <mergeCell ref="A1:I1"/>
    <mergeCell ref="A3:I3"/>
    <mergeCell ref="A4:I4"/>
    <mergeCell ref="A5:I5"/>
    <mergeCell ref="A8:I8"/>
    <mergeCell ref="B15:I15"/>
    <mergeCell ref="A16:I16"/>
    <mergeCell ref="A18:I18"/>
    <mergeCell ref="A2:I2"/>
    <mergeCell ref="A9:I9"/>
    <mergeCell ref="A13:I13"/>
    <mergeCell ref="A6:I6"/>
    <mergeCell ref="A7:I7"/>
    <mergeCell ref="B10:I10"/>
    <mergeCell ref="B11:I11"/>
    <mergeCell ref="B12:I12"/>
    <mergeCell ref="B14:I14"/>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0"/>
  <sheetViews>
    <sheetView zoomScaleNormal="100" workbookViewId="0">
      <selection activeCell="D4" sqref="D4"/>
    </sheetView>
  </sheetViews>
  <sheetFormatPr defaultRowHeight="15"/>
  <cols>
    <col min="1" max="1" width="3.7109375" style="1" bestFit="1" customWidth="1"/>
    <col min="2" max="2" width="21.5703125" style="1" customWidth="1"/>
    <col min="3" max="9" width="10.7109375" style="1" customWidth="1"/>
    <col min="10" max="10" width="9" style="1" customWidth="1"/>
    <col min="11" max="11" width="4.140625" style="1" customWidth="1"/>
    <col min="12" max="12" width="3.7109375" style="1" bestFit="1" customWidth="1"/>
    <col min="13" max="13" width="22" style="1" bestFit="1" customWidth="1"/>
    <col min="14" max="20" width="10.85546875" style="1" customWidth="1"/>
    <col min="21" max="21" width="8.7109375" style="1" customWidth="1"/>
    <col min="22" max="22" width="4.140625" style="1" customWidth="1"/>
    <col min="23" max="16384" width="9.140625" style="1"/>
  </cols>
  <sheetData>
    <row r="1" spans="1:22" ht="15" customHeight="1">
      <c r="A1" s="292" t="str">
        <f>'Data 1'!A1</f>
        <v>Zone ?</v>
      </c>
      <c r="B1" s="12" t="s">
        <v>88</v>
      </c>
      <c r="C1" s="12">
        <f>SUM('Data 1'!$A$18:$F$18)/100</f>
        <v>0</v>
      </c>
      <c r="D1" s="12"/>
      <c r="E1" s="61" t="s">
        <v>89</v>
      </c>
      <c r="F1" s="61">
        <f>COUNTA('Data 1'!$A$3:$F$17)</f>
        <v>0</v>
      </c>
      <c r="G1" s="284" t="s">
        <v>90</v>
      </c>
      <c r="H1" s="284"/>
      <c r="I1" s="284"/>
      <c r="J1" s="7">
        <f>'Data 1'!$I$26/100</f>
        <v>0</v>
      </c>
      <c r="K1" s="2"/>
      <c r="L1" s="300" t="str">
        <f>'Data 4'!A1</f>
        <v>Zone ?</v>
      </c>
      <c r="M1" s="12" t="s">
        <v>88</v>
      </c>
      <c r="N1" s="61">
        <f>SUM('Data 4'!$A$18:$F$18)/100</f>
        <v>0</v>
      </c>
      <c r="O1" s="61"/>
      <c r="P1" s="61" t="s">
        <v>89</v>
      </c>
      <c r="Q1" s="61">
        <f>COUNTA('Data 4'!$A$3:$F$17)</f>
        <v>0</v>
      </c>
      <c r="R1" s="284" t="s">
        <v>90</v>
      </c>
      <c r="S1" s="284"/>
      <c r="T1" s="284"/>
      <c r="U1" s="51">
        <f>'Data 4'!$I$26/100</f>
        <v>0</v>
      </c>
      <c r="V1" s="2"/>
    </row>
    <row r="2" spans="1:22">
      <c r="A2" s="293"/>
      <c r="B2" s="274" t="s">
        <v>91</v>
      </c>
      <c r="C2" s="275"/>
      <c r="D2" s="7">
        <f>IF(F1=0,0,(C1/F1))</f>
        <v>0</v>
      </c>
      <c r="E2" s="9"/>
      <c r="F2" s="13"/>
      <c r="G2" s="274" t="s">
        <v>75</v>
      </c>
      <c r="H2" s="275"/>
      <c r="I2" s="275"/>
      <c r="J2" s="7" t="str">
        <f>IF('Data 1'!$N$6="","Head",'Data 1'!$N$6)</f>
        <v>Head</v>
      </c>
      <c r="K2" s="2"/>
      <c r="L2" s="301"/>
      <c r="M2" s="274" t="s">
        <v>91</v>
      </c>
      <c r="N2" s="275"/>
      <c r="O2" s="7">
        <f>IF(Q1=0,0,(N1/Q1))</f>
        <v>0</v>
      </c>
      <c r="P2" s="9"/>
      <c r="Q2" s="13"/>
      <c r="R2" s="274" t="s">
        <v>75</v>
      </c>
      <c r="S2" s="275"/>
      <c r="T2" s="275"/>
      <c r="U2" s="7" t="str">
        <f>IF('Data 4'!$N$6="","Head",'Data 4'!$N$6)</f>
        <v>Head</v>
      </c>
      <c r="V2" s="2"/>
    </row>
    <row r="3" spans="1:22">
      <c r="A3" s="293"/>
      <c r="B3" s="276" t="s">
        <v>92</v>
      </c>
      <c r="C3" s="273"/>
      <c r="D3" s="8">
        <f>IF(F1=0,0,D2*0.3937)</f>
        <v>0</v>
      </c>
      <c r="E3" s="9"/>
      <c r="F3" s="13"/>
      <c r="G3" s="9" t="s">
        <v>93</v>
      </c>
      <c r="H3" s="13"/>
      <c r="I3" s="13"/>
      <c r="J3" s="22">
        <f>IF(F1=0,0,('Data 1'!$I$26/'Data 1'!$N$2)/100)</f>
        <v>0</v>
      </c>
      <c r="K3" s="2"/>
      <c r="L3" s="301"/>
      <c r="M3" s="276" t="s">
        <v>92</v>
      </c>
      <c r="N3" s="273"/>
      <c r="O3" s="8">
        <f>IF(Q1=0,0,O2*0.3937)</f>
        <v>0</v>
      </c>
      <c r="P3" s="9"/>
      <c r="Q3" s="13"/>
      <c r="R3" s="9" t="s">
        <v>93</v>
      </c>
      <c r="S3" s="13"/>
      <c r="T3" s="13"/>
      <c r="U3" s="22">
        <f>IF(Q1=0,0,('Data 4'!$I$26/'Data 4'!$N$2)/100)</f>
        <v>0</v>
      </c>
      <c r="V3" s="2"/>
    </row>
    <row r="4" spans="1:22" ht="15.75" thickBot="1">
      <c r="A4" s="293"/>
      <c r="B4" s="272" t="s">
        <v>94</v>
      </c>
      <c r="C4" s="273"/>
      <c r="D4" s="8">
        <f>IF(F1=0,0,(D3/'Data 1'!$N$3)*60)</f>
        <v>0</v>
      </c>
      <c r="E4" s="9"/>
      <c r="F4" s="13"/>
      <c r="G4" s="276" t="s">
        <v>95</v>
      </c>
      <c r="H4" s="277"/>
      <c r="I4" s="277"/>
      <c r="J4" s="60">
        <f>IF(F1=0,0,J3/D2)</f>
        <v>0</v>
      </c>
      <c r="K4" s="2"/>
      <c r="L4" s="301"/>
      <c r="M4" s="272" t="s">
        <v>94</v>
      </c>
      <c r="N4" s="273"/>
      <c r="O4" s="8">
        <f>IF(Q1=0,0,(O3/'Data 4'!$N$3)*60)</f>
        <v>0</v>
      </c>
      <c r="P4" s="9"/>
      <c r="Q4" s="13"/>
      <c r="R4" s="276" t="s">
        <v>95</v>
      </c>
      <c r="S4" s="277"/>
      <c r="T4" s="277"/>
      <c r="U4" s="60">
        <f>IF(Q1=0,0,U3/O2)</f>
        <v>0</v>
      </c>
      <c r="V4" s="2"/>
    </row>
    <row r="5" spans="1:22">
      <c r="A5" s="293"/>
      <c r="B5" s="13"/>
      <c r="C5" s="281" t="s">
        <v>96</v>
      </c>
      <c r="D5" s="282"/>
      <c r="E5" s="283"/>
      <c r="F5" s="278" t="s">
        <v>97</v>
      </c>
      <c r="G5" s="279"/>
      <c r="H5" s="277" t="s">
        <v>98</v>
      </c>
      <c r="I5" s="277"/>
      <c r="J5" s="76">
        <f>'Data 1'!$N$27</f>
        <v>0</v>
      </c>
      <c r="K5" s="2"/>
      <c r="L5" s="301"/>
      <c r="M5" s="13"/>
      <c r="N5" s="281" t="s">
        <v>96</v>
      </c>
      <c r="O5" s="282"/>
      <c r="P5" s="283"/>
      <c r="Q5" s="278" t="s">
        <v>97</v>
      </c>
      <c r="R5" s="279"/>
      <c r="S5" s="3" t="s">
        <v>98</v>
      </c>
      <c r="T5" s="3"/>
      <c r="U5" s="76">
        <f>'Data 4'!$N$27</f>
        <v>0</v>
      </c>
      <c r="V5" s="2"/>
    </row>
    <row r="6" spans="1:22">
      <c r="A6" s="293"/>
      <c r="B6" s="13"/>
      <c r="C6" s="57" t="s">
        <v>99</v>
      </c>
      <c r="D6" s="49" t="s">
        <v>100</v>
      </c>
      <c r="E6" s="56" t="s">
        <v>101</v>
      </c>
      <c r="F6" s="48" t="s">
        <v>100</v>
      </c>
      <c r="G6" s="56" t="s">
        <v>101</v>
      </c>
      <c r="H6" s="13"/>
      <c r="I6" s="13"/>
      <c r="J6" s="8"/>
      <c r="K6" s="2"/>
      <c r="L6" s="301"/>
      <c r="M6" s="13"/>
      <c r="N6" s="57" t="s">
        <v>99</v>
      </c>
      <c r="O6" s="49" t="s">
        <v>100</v>
      </c>
      <c r="P6" s="56" t="s">
        <v>101</v>
      </c>
      <c r="Q6" s="48" t="s">
        <v>100</v>
      </c>
      <c r="R6" s="56" t="s">
        <v>101</v>
      </c>
      <c r="S6" s="13"/>
      <c r="T6" s="13"/>
      <c r="U6" s="8"/>
      <c r="V6" s="2"/>
    </row>
    <row r="7" spans="1:22">
      <c r="A7" s="293"/>
      <c r="B7" s="6" t="s">
        <v>102</v>
      </c>
      <c r="C7" s="52">
        <f>IF(F1=0,0,(60*0.5)/D4)</f>
        <v>0</v>
      </c>
      <c r="D7" s="4" t="str">
        <f>IF(J2="Spray",C7+(C7*0.35),IF(J2="Rotor",C7+(C7*0.25),"Head"))</f>
        <v>Head</v>
      </c>
      <c r="E7" s="53" t="str">
        <f>IF(J2="Head","Head",C7+(C7*(1-J4)))</f>
        <v>Head</v>
      </c>
      <c r="F7" s="62" t="str">
        <f>IF(J2="Head","Head",D7/J5)</f>
        <v>Head</v>
      </c>
      <c r="G7" s="53" t="str">
        <f>IF(J2="Head","Head",E7/J5)</f>
        <v>Head</v>
      </c>
      <c r="H7" s="13"/>
      <c r="I7" s="13"/>
      <c r="J7" s="8"/>
      <c r="K7" s="2"/>
      <c r="L7" s="301"/>
      <c r="M7" s="6" t="s">
        <v>102</v>
      </c>
      <c r="N7" s="52">
        <f>IF(Q1=0,0,(60*0.5)/O4)</f>
        <v>0</v>
      </c>
      <c r="O7" s="4" t="str">
        <f>IF(U2="Spray",N7+(N7*0.35),IF(U2="Rotor",N7+(N7*0.25),"Head"))</f>
        <v>Head</v>
      </c>
      <c r="P7" s="53" t="str">
        <f>IF(U2="Head","Head",N7+(N7*(1-U4)))</f>
        <v>Head</v>
      </c>
      <c r="Q7" s="62" t="str">
        <f>IF(U2="Head","Head",O7/U5)</f>
        <v>Head</v>
      </c>
      <c r="R7" s="53" t="str">
        <f>IF(U2="Head","Head",P7/U5)</f>
        <v>Head</v>
      </c>
      <c r="S7" s="13"/>
      <c r="T7" s="13"/>
      <c r="U7" s="8"/>
      <c r="V7" s="2"/>
    </row>
    <row r="8" spans="1:22">
      <c r="A8" s="293"/>
      <c r="B8" s="10" t="s">
        <v>103</v>
      </c>
      <c r="C8" s="54">
        <f>IF(F1=0,0,(60*0.75)/D4)</f>
        <v>0</v>
      </c>
      <c r="D8" s="5" t="str">
        <f>IF(J2="Spray",C8+(C8*0.35),IF(J2="Rotor",C8+(C8*0.25),"Head"))</f>
        <v>Head</v>
      </c>
      <c r="E8" s="55" t="str">
        <f>IF(J2="Head","Head",C8+(C8*(1-J4)))</f>
        <v>Head</v>
      </c>
      <c r="F8" s="63" t="str">
        <f>IF(J2="Head","Head",D8/J5)</f>
        <v>Head</v>
      </c>
      <c r="G8" s="55" t="str">
        <f>IF(J2="Head","Head",E8/J5)</f>
        <v>Head</v>
      </c>
      <c r="H8" s="13"/>
      <c r="I8" s="13"/>
      <c r="J8" s="8"/>
      <c r="K8" s="2"/>
      <c r="L8" s="301"/>
      <c r="M8" s="10" t="s">
        <v>103</v>
      </c>
      <c r="N8" s="54">
        <f>IF(Q1=0,0,(60*0.75)/O4)</f>
        <v>0</v>
      </c>
      <c r="O8" s="5" t="str">
        <f>IF(U2="Spray",N8+(N8*0.35),IF(U2="Rotor",N8+(N8*0.25),"Head"))</f>
        <v>Head</v>
      </c>
      <c r="P8" s="55" t="str">
        <f>IF(U2="Head","Head",N8+(N8*(1-U4)))</f>
        <v>Head</v>
      </c>
      <c r="Q8" s="63" t="str">
        <f>IF(U2="Head","Head",O8/U5)</f>
        <v>Head</v>
      </c>
      <c r="R8" s="55" t="str">
        <f>IF(U2="Head","Head",P8/U5)</f>
        <v>Head</v>
      </c>
      <c r="S8" s="13"/>
      <c r="T8" s="13"/>
      <c r="U8" s="8"/>
      <c r="V8" s="2"/>
    </row>
    <row r="9" spans="1:22">
      <c r="A9" s="294"/>
      <c r="B9" s="50" t="s">
        <v>104</v>
      </c>
      <c r="C9" s="58">
        <f>IF(F1=0,0,(60*1)/D4)</f>
        <v>0</v>
      </c>
      <c r="D9" s="23" t="str">
        <f>IF(J2="Spray",C9+(C9*0.35),IF(J2="Rotor",C9+(C9*0.25),"Head"))</f>
        <v>Head</v>
      </c>
      <c r="E9" s="59" t="str">
        <f>IF(J2="Head","Head",C9+(C9*(1-J4)))</f>
        <v>Head</v>
      </c>
      <c r="F9" s="21" t="str">
        <f>IF(J2="Head","Head",D9/J5)</f>
        <v>Head</v>
      </c>
      <c r="G9" s="64" t="str">
        <f>IF(J2="Head","Head",E9/J5)</f>
        <v>Head</v>
      </c>
      <c r="H9" s="3"/>
      <c r="I9" s="3"/>
      <c r="J9" s="11"/>
      <c r="K9" s="2"/>
      <c r="L9" s="302"/>
      <c r="M9" s="50" t="s">
        <v>104</v>
      </c>
      <c r="N9" s="58">
        <f>IF(Q1=0,0,(60*1)/O4)</f>
        <v>0</v>
      </c>
      <c r="O9" s="23" t="str">
        <f>IF(U2="Spray",N9+(N9*0.35),IF(U2="Rotor",N9+(N9*0.25),"Head"))</f>
        <v>Head</v>
      </c>
      <c r="P9" s="59" t="str">
        <f>IF(U2="Head","Head",N9+(N9*(1-U4)))</f>
        <v>Head</v>
      </c>
      <c r="Q9" s="21" t="str">
        <f>IF(U2="Head","Head",O9/U5)</f>
        <v>Head</v>
      </c>
      <c r="R9" s="64" t="str">
        <f>IF(U2="Head","Head",P9/U5)</f>
        <v>Head</v>
      </c>
      <c r="S9" s="3"/>
      <c r="T9" s="3"/>
      <c r="U9" s="11"/>
      <c r="V9" s="2"/>
    </row>
    <row r="10" spans="1:22">
      <c r="A10" s="2"/>
      <c r="B10" s="2"/>
      <c r="C10" s="2"/>
      <c r="D10" s="2"/>
      <c r="E10" s="2"/>
      <c r="F10" s="2"/>
      <c r="G10" s="2"/>
      <c r="H10" s="2"/>
      <c r="I10" s="2"/>
      <c r="J10" s="2"/>
      <c r="K10" s="2"/>
      <c r="L10" s="2"/>
      <c r="M10" s="2"/>
      <c r="N10" s="2"/>
      <c r="O10" s="2"/>
      <c r="P10" s="2"/>
      <c r="Q10" s="2"/>
      <c r="R10" s="2"/>
      <c r="S10" s="2"/>
      <c r="T10" s="2"/>
      <c r="U10" s="2"/>
      <c r="V10" s="2"/>
    </row>
    <row r="11" spans="1:22" ht="15" customHeight="1">
      <c r="A11" s="289" t="str">
        <f>'Data 2'!A1</f>
        <v>Zone ?</v>
      </c>
      <c r="B11" s="12" t="s">
        <v>88</v>
      </c>
      <c r="C11" s="12">
        <f>SUM('Data 2'!$A$18:$F$18)/100</f>
        <v>0</v>
      </c>
      <c r="D11" s="12"/>
      <c r="E11" s="61" t="s">
        <v>89</v>
      </c>
      <c r="F11" s="61">
        <f>COUNTA('Data 2'!$A$3:$F$17)</f>
        <v>0</v>
      </c>
      <c r="G11" s="284" t="s">
        <v>90</v>
      </c>
      <c r="H11" s="284"/>
      <c r="I11" s="284"/>
      <c r="J11" s="7">
        <f>'Data 2'!$I$26/100</f>
        <v>0</v>
      </c>
      <c r="K11" s="2"/>
      <c r="L11" s="303" t="str">
        <f>'Data 5'!A1</f>
        <v>Zone ?</v>
      </c>
      <c r="M11" s="12" t="s">
        <v>88</v>
      </c>
      <c r="N11" s="12">
        <f>SUM('Data 5'!$A$18:$F$18)/100</f>
        <v>0</v>
      </c>
      <c r="O11" s="12"/>
      <c r="P11" s="61" t="s">
        <v>89</v>
      </c>
      <c r="Q11" s="61">
        <f>COUNTA('Data 5'!$A$3:$F$17)</f>
        <v>0</v>
      </c>
      <c r="R11" s="284" t="s">
        <v>90</v>
      </c>
      <c r="S11" s="284"/>
      <c r="T11" s="284"/>
      <c r="U11" s="7">
        <f>'Data 5'!$I$26/100</f>
        <v>0</v>
      </c>
      <c r="V11" s="2"/>
    </row>
    <row r="12" spans="1:22">
      <c r="A12" s="290"/>
      <c r="B12" s="274" t="s">
        <v>91</v>
      </c>
      <c r="C12" s="275"/>
      <c r="D12" s="7">
        <f>IF(F11=0,0,(C11/F11))</f>
        <v>0</v>
      </c>
      <c r="E12" s="9"/>
      <c r="F12" s="13"/>
      <c r="G12" s="274" t="s">
        <v>75</v>
      </c>
      <c r="H12" s="275"/>
      <c r="I12" s="275"/>
      <c r="J12" s="7" t="str">
        <f>IF('Data 2'!$N$6="","Head",'Data 2'!$N$6)</f>
        <v>Head</v>
      </c>
      <c r="K12" s="2"/>
      <c r="L12" s="304"/>
      <c r="M12" s="274" t="s">
        <v>91</v>
      </c>
      <c r="N12" s="275"/>
      <c r="O12" s="7">
        <f>IF(Q11=0,0,(N11/Q11))</f>
        <v>0</v>
      </c>
      <c r="P12" s="9"/>
      <c r="Q12" s="13"/>
      <c r="R12" s="274" t="s">
        <v>75</v>
      </c>
      <c r="S12" s="275"/>
      <c r="T12" s="275"/>
      <c r="U12" s="7" t="str">
        <f>IF('Data 5'!$N$6="","Head",'Data 5'!$N$6)</f>
        <v>Head</v>
      </c>
      <c r="V12" s="2"/>
    </row>
    <row r="13" spans="1:22">
      <c r="A13" s="290"/>
      <c r="B13" s="276" t="s">
        <v>92</v>
      </c>
      <c r="C13" s="273"/>
      <c r="D13" s="8">
        <f>IF(F11=0,0,D12*0.3937)</f>
        <v>0</v>
      </c>
      <c r="E13" s="9"/>
      <c r="F13" s="13"/>
      <c r="G13" s="9" t="s">
        <v>93</v>
      </c>
      <c r="H13" s="13"/>
      <c r="I13" s="13"/>
      <c r="J13" s="22">
        <f>IF(F11=0,0,('Data 2'!$I$26/'Data 2'!$N$2)/100)</f>
        <v>0</v>
      </c>
      <c r="K13" s="2"/>
      <c r="L13" s="304"/>
      <c r="M13" s="276" t="s">
        <v>92</v>
      </c>
      <c r="N13" s="273"/>
      <c r="O13" s="8">
        <f>IF(Q11=0,0,O12*0.3937)</f>
        <v>0</v>
      </c>
      <c r="P13" s="9"/>
      <c r="Q13" s="13"/>
      <c r="R13" s="9" t="s">
        <v>93</v>
      </c>
      <c r="S13" s="13"/>
      <c r="T13" s="13"/>
      <c r="U13" s="22">
        <f>IF(Q11=0,0,('Data 5'!$I$26/'Data 5'!$N$2)/100)</f>
        <v>0</v>
      </c>
      <c r="V13" s="2"/>
    </row>
    <row r="14" spans="1:22" ht="15.75" thickBot="1">
      <c r="A14" s="290"/>
      <c r="B14" s="272" t="s">
        <v>94</v>
      </c>
      <c r="C14" s="273"/>
      <c r="D14" s="8">
        <f>IF(F11=0,0,(D13/'Data 2'!$N$3)*60)</f>
        <v>0</v>
      </c>
      <c r="E14" s="9"/>
      <c r="F14" s="13"/>
      <c r="G14" s="276" t="s">
        <v>95</v>
      </c>
      <c r="H14" s="277"/>
      <c r="I14" s="277"/>
      <c r="J14" s="60">
        <f>IF(F11=0,0,J13/D12)</f>
        <v>0</v>
      </c>
      <c r="K14" s="2"/>
      <c r="L14" s="304"/>
      <c r="M14" s="272" t="s">
        <v>94</v>
      </c>
      <c r="N14" s="273"/>
      <c r="O14" s="8">
        <f>IF(Q11=0,0,(O13/'Data 5'!$N$3)*60)</f>
        <v>0</v>
      </c>
      <c r="P14" s="9"/>
      <c r="Q14" s="13"/>
      <c r="R14" s="276" t="s">
        <v>95</v>
      </c>
      <c r="S14" s="277"/>
      <c r="T14" s="277"/>
      <c r="U14" s="60">
        <f>IF(Q11=0,0,U13/O12)</f>
        <v>0</v>
      </c>
      <c r="V14" s="2"/>
    </row>
    <row r="15" spans="1:22">
      <c r="A15" s="290"/>
      <c r="B15" s="13"/>
      <c r="C15" s="281" t="s">
        <v>96</v>
      </c>
      <c r="D15" s="282"/>
      <c r="E15" s="283"/>
      <c r="F15" s="278" t="s">
        <v>97</v>
      </c>
      <c r="G15" s="279"/>
      <c r="H15" s="306" t="s">
        <v>98</v>
      </c>
      <c r="I15" s="280"/>
      <c r="J15" s="76">
        <f>'Data 2'!$N$27</f>
        <v>0</v>
      </c>
      <c r="K15" s="2"/>
      <c r="L15" s="304"/>
      <c r="M15" s="13"/>
      <c r="N15" s="281" t="s">
        <v>96</v>
      </c>
      <c r="O15" s="282"/>
      <c r="P15" s="283"/>
      <c r="Q15" s="278" t="s">
        <v>97</v>
      </c>
      <c r="R15" s="279"/>
      <c r="S15" s="285" t="s">
        <v>98</v>
      </c>
      <c r="T15" s="285"/>
      <c r="U15" s="76">
        <f>'Data 5'!$N$27</f>
        <v>0</v>
      </c>
      <c r="V15" s="2"/>
    </row>
    <row r="16" spans="1:22">
      <c r="A16" s="290"/>
      <c r="B16" s="13"/>
      <c r="C16" s="57" t="s">
        <v>99</v>
      </c>
      <c r="D16" s="49" t="s">
        <v>100</v>
      </c>
      <c r="E16" s="56" t="s">
        <v>101</v>
      </c>
      <c r="F16" s="48" t="s">
        <v>100</v>
      </c>
      <c r="G16" s="56" t="s">
        <v>101</v>
      </c>
      <c r="H16" s="13"/>
      <c r="I16" s="13"/>
      <c r="J16" s="8"/>
      <c r="K16" s="2"/>
      <c r="L16" s="304"/>
      <c r="M16" s="13"/>
      <c r="N16" s="57" t="s">
        <v>99</v>
      </c>
      <c r="O16" s="49" t="s">
        <v>100</v>
      </c>
      <c r="P16" s="56" t="s">
        <v>101</v>
      </c>
      <c r="Q16" s="48" t="s">
        <v>100</v>
      </c>
      <c r="R16" s="56" t="s">
        <v>101</v>
      </c>
      <c r="S16" s="13"/>
      <c r="T16" s="13"/>
      <c r="U16" s="8"/>
      <c r="V16" s="2"/>
    </row>
    <row r="17" spans="1:22">
      <c r="A17" s="290"/>
      <c r="B17" s="6" t="s">
        <v>102</v>
      </c>
      <c r="C17" s="52">
        <f>IF(F11=0,0,(60*0.5)/D14)</f>
        <v>0</v>
      </c>
      <c r="D17" s="4" t="str">
        <f>IF(J12="Spray",C17+(C17*0.35),IF(J12="Rotor",C17+(C17*0.25),"Head"))</f>
        <v>Head</v>
      </c>
      <c r="E17" s="53" t="str">
        <f>IF(J12="Head","Head",C17+(C17*(1-J14)))</f>
        <v>Head</v>
      </c>
      <c r="F17" s="62" t="str">
        <f>IF(J12="Head","Head",D17/J15)</f>
        <v>Head</v>
      </c>
      <c r="G17" s="53" t="str">
        <f>IF(J12="Head","Head",E17/J15)</f>
        <v>Head</v>
      </c>
      <c r="H17" s="13"/>
      <c r="I17" s="13"/>
      <c r="J17" s="8"/>
      <c r="K17" s="2"/>
      <c r="L17" s="304"/>
      <c r="M17" s="6" t="s">
        <v>102</v>
      </c>
      <c r="N17" s="52">
        <f>IF(Q11=0,0,(60*0.5)/O14)</f>
        <v>0</v>
      </c>
      <c r="O17" s="4" t="str">
        <f>IF(U12="Spray",N17+(N17*0.35),IF(U12="Rotor",N17+(N17*0.25),"Head"))</f>
        <v>Head</v>
      </c>
      <c r="P17" s="53" t="str">
        <f>IF(U12="Head","Head",N17+(N17*(1-U14)))</f>
        <v>Head</v>
      </c>
      <c r="Q17" s="62" t="str">
        <f>IF(U12="Head","Head",O17/U15)</f>
        <v>Head</v>
      </c>
      <c r="R17" s="53" t="str">
        <f>IF(U12="Head","Head",P17/U15)</f>
        <v>Head</v>
      </c>
      <c r="S17" s="13"/>
      <c r="T17" s="13"/>
      <c r="U17" s="8"/>
      <c r="V17" s="2"/>
    </row>
    <row r="18" spans="1:22">
      <c r="A18" s="290"/>
      <c r="B18" s="10" t="s">
        <v>103</v>
      </c>
      <c r="C18" s="54">
        <f>IF(F11=0,0,(60*0.75)/D14)</f>
        <v>0</v>
      </c>
      <c r="D18" s="5" t="str">
        <f>IF(J12="Spray",C18+(C18*0.35),IF(J12="Rotor",C18+(C18*0.25),"Head"))</f>
        <v>Head</v>
      </c>
      <c r="E18" s="55" t="str">
        <f>IF(J12="Head","Head",C18+(C18*(1-J14)))</f>
        <v>Head</v>
      </c>
      <c r="F18" s="63" t="str">
        <f>IF(J12="Head","Head",D18/J15)</f>
        <v>Head</v>
      </c>
      <c r="G18" s="55" t="str">
        <f>IF(J12="Head","Head",E18/J15)</f>
        <v>Head</v>
      </c>
      <c r="H18" s="13"/>
      <c r="I18" s="13"/>
      <c r="J18" s="8"/>
      <c r="K18" s="2"/>
      <c r="L18" s="304"/>
      <c r="M18" s="10" t="s">
        <v>103</v>
      </c>
      <c r="N18" s="54">
        <f>IF(Q11=0,0,(60*0.75)/O14)</f>
        <v>0</v>
      </c>
      <c r="O18" s="5" t="str">
        <f>IF(U12="Spray",N18+(N18*0.35),IF(U12="Rotor",N18+(N18*0.25),"Head"))</f>
        <v>Head</v>
      </c>
      <c r="P18" s="55" t="str">
        <f>IF(U12="Head","Head",N18+(N18*(1-U14)))</f>
        <v>Head</v>
      </c>
      <c r="Q18" s="63" t="str">
        <f>IF(U12="Head","Head",O18/U15)</f>
        <v>Head</v>
      </c>
      <c r="R18" s="55" t="str">
        <f>IF(U12="Head","Head",P18/U15)</f>
        <v>Head</v>
      </c>
      <c r="S18" s="13"/>
      <c r="T18" s="13"/>
      <c r="U18" s="8"/>
      <c r="V18" s="2"/>
    </row>
    <row r="19" spans="1:22">
      <c r="A19" s="291"/>
      <c r="B19" s="50" t="s">
        <v>104</v>
      </c>
      <c r="C19" s="58">
        <f>IF(F11=0,0,(60*1)/D14)</f>
        <v>0</v>
      </c>
      <c r="D19" s="23" t="str">
        <f>IF(J12="Spray",C19+(C19*0.35),IF(J12="Rotor",C19+(C19*0.25),"Head"))</f>
        <v>Head</v>
      </c>
      <c r="E19" s="59" t="str">
        <f>IF(J12="Head","Head",C19+(C19*(1-J14)))</f>
        <v>Head</v>
      </c>
      <c r="F19" s="21" t="str">
        <f>IF(J12="Head","Head",D19/J15)</f>
        <v>Head</v>
      </c>
      <c r="G19" s="64" t="str">
        <f>IF(J12="Head","Head",E19/J15)</f>
        <v>Head</v>
      </c>
      <c r="H19" s="3"/>
      <c r="I19" s="3"/>
      <c r="J19" s="11"/>
      <c r="K19" s="2"/>
      <c r="L19" s="305"/>
      <c r="M19" s="50" t="s">
        <v>104</v>
      </c>
      <c r="N19" s="58">
        <f>IF(Q11=0,0,(60*1)/O14)</f>
        <v>0</v>
      </c>
      <c r="O19" s="23" t="str">
        <f>IF(U12="Spray",N19+(N19*0.35),IF(U12="Rotor",N19+(N19*0.25),"Head"))</f>
        <v>Head</v>
      </c>
      <c r="P19" s="59" t="str">
        <f>IF(U12="Head","Head",N19+(N19*(1-U14)))</f>
        <v>Head</v>
      </c>
      <c r="Q19" s="21" t="str">
        <f>IF(U12="Head","Head",O19/U15)</f>
        <v>Head</v>
      </c>
      <c r="R19" s="64" t="str">
        <f>IF(U12="Head","Head",P19/U15)</f>
        <v>Head</v>
      </c>
      <c r="S19" s="3"/>
      <c r="T19" s="3"/>
      <c r="U19" s="11"/>
      <c r="V19" s="2"/>
    </row>
    <row r="20" spans="1:22">
      <c r="A20" s="2"/>
      <c r="B20" s="2"/>
      <c r="C20" s="2"/>
      <c r="D20" s="2"/>
      <c r="E20" s="2"/>
      <c r="F20" s="2"/>
      <c r="G20" s="2"/>
      <c r="H20" s="2"/>
      <c r="I20" s="2"/>
      <c r="J20" s="2"/>
      <c r="K20" s="2"/>
      <c r="L20" s="2"/>
      <c r="M20" s="2"/>
      <c r="N20" s="2"/>
      <c r="O20" s="2"/>
      <c r="P20" s="2"/>
      <c r="Q20" s="2"/>
      <c r="R20" s="2"/>
      <c r="S20" s="2"/>
      <c r="T20" s="2"/>
      <c r="U20" s="2"/>
      <c r="V20" s="2"/>
    </row>
    <row r="21" spans="1:22">
      <c r="A21" s="286" t="str">
        <f>'Data 3'!A1</f>
        <v>Zone ?</v>
      </c>
      <c r="B21" s="12" t="s">
        <v>88</v>
      </c>
      <c r="C21" s="12">
        <f>SUM('Data 3'!$A$18:$F$18)/100</f>
        <v>0</v>
      </c>
      <c r="D21" s="12"/>
      <c r="E21" s="61" t="s">
        <v>89</v>
      </c>
      <c r="F21" s="61">
        <f>COUNTA('Data 3'!$A$3:$F$17)</f>
        <v>0</v>
      </c>
      <c r="G21" s="284" t="s">
        <v>90</v>
      </c>
      <c r="H21" s="284"/>
      <c r="I21" s="284"/>
      <c r="J21" s="7">
        <f>'Data 3'!$I$26/100</f>
        <v>0</v>
      </c>
      <c r="K21" s="2"/>
      <c r="L21" s="295" t="str">
        <f>'Data 6'!A1</f>
        <v>Zone ?</v>
      </c>
      <c r="M21" s="12" t="s">
        <v>88</v>
      </c>
      <c r="N21" s="12">
        <f>SUM('Data 6'!$A$18:$F$18)/100</f>
        <v>0</v>
      </c>
      <c r="O21" s="12"/>
      <c r="P21" s="61" t="s">
        <v>89</v>
      </c>
      <c r="Q21" s="61">
        <f>COUNTA('Data 6'!$A$3:$F$17)</f>
        <v>0</v>
      </c>
      <c r="R21" s="284" t="s">
        <v>90</v>
      </c>
      <c r="S21" s="284"/>
      <c r="T21" s="284"/>
      <c r="U21" s="7">
        <f>'Data 6'!$I$26/100</f>
        <v>0</v>
      </c>
      <c r="V21" s="2"/>
    </row>
    <row r="22" spans="1:22">
      <c r="A22" s="287"/>
      <c r="B22" s="274" t="s">
        <v>91</v>
      </c>
      <c r="C22" s="275"/>
      <c r="D22" s="7">
        <f>IF(F21=0,0,(C21/F21))</f>
        <v>0</v>
      </c>
      <c r="E22" s="9"/>
      <c r="F22" s="13"/>
      <c r="G22" s="274" t="s">
        <v>75</v>
      </c>
      <c r="H22" s="275"/>
      <c r="I22" s="275"/>
      <c r="J22" s="7" t="str">
        <f>IF('Data 3'!$N$6="","Head",'Data 3'!$N$6)</f>
        <v>Head</v>
      </c>
      <c r="K22" s="2"/>
      <c r="L22" s="296"/>
      <c r="M22" s="274" t="s">
        <v>91</v>
      </c>
      <c r="N22" s="275"/>
      <c r="O22" s="7">
        <f>IF(Q21=0,0,(N21/Q21))</f>
        <v>0</v>
      </c>
      <c r="P22" s="9"/>
      <c r="Q22" s="13"/>
      <c r="R22" s="274" t="s">
        <v>75</v>
      </c>
      <c r="S22" s="275"/>
      <c r="T22" s="275"/>
      <c r="U22" s="7" t="str">
        <f>IF('Data 6'!$N$6="","Head",'Data 6'!$N$6)</f>
        <v>Head</v>
      </c>
      <c r="V22" s="2"/>
    </row>
    <row r="23" spans="1:22">
      <c r="A23" s="287"/>
      <c r="B23" s="276" t="s">
        <v>92</v>
      </c>
      <c r="C23" s="273"/>
      <c r="D23" s="8">
        <f>IF(F21=0,0,D22*0.3937)</f>
        <v>0</v>
      </c>
      <c r="E23" s="9"/>
      <c r="F23" s="13"/>
      <c r="G23" s="9" t="s">
        <v>93</v>
      </c>
      <c r="H23" s="13"/>
      <c r="I23" s="13"/>
      <c r="J23" s="22">
        <f>IF(F21=0,0,('Data 3'!$I$26/'Data 3'!$N$2)/100)</f>
        <v>0</v>
      </c>
      <c r="K23" s="2"/>
      <c r="L23" s="296"/>
      <c r="M23" s="276" t="s">
        <v>92</v>
      </c>
      <c r="N23" s="273"/>
      <c r="O23" s="8">
        <f>IF(Q21=0,0,O22*0.3937)</f>
        <v>0</v>
      </c>
      <c r="P23" s="9"/>
      <c r="Q23" s="13"/>
      <c r="R23" s="9" t="s">
        <v>93</v>
      </c>
      <c r="S23" s="13"/>
      <c r="T23" s="13"/>
      <c r="U23" s="22">
        <f>IF(Q21=0,0,('Data 6'!$I$26/'Data 6'!$N$2)/100)</f>
        <v>0</v>
      </c>
      <c r="V23" s="2"/>
    </row>
    <row r="24" spans="1:22" ht="15.75" thickBot="1">
      <c r="A24" s="287"/>
      <c r="B24" s="272" t="s">
        <v>94</v>
      </c>
      <c r="C24" s="273"/>
      <c r="D24" s="8">
        <f>IF(F21=0,0,(D23/'Data 3'!$N$3)*60)</f>
        <v>0</v>
      </c>
      <c r="E24" s="9"/>
      <c r="F24" s="13"/>
      <c r="G24" s="276" t="s">
        <v>95</v>
      </c>
      <c r="H24" s="277"/>
      <c r="I24" s="277"/>
      <c r="J24" s="60">
        <f>IF(F21=0,0,J23/D22)</f>
        <v>0</v>
      </c>
      <c r="K24" s="2"/>
      <c r="L24" s="296"/>
      <c r="M24" s="272" t="s">
        <v>94</v>
      </c>
      <c r="N24" s="273"/>
      <c r="O24" s="8">
        <f>IF(Q21=0,0,(O23/'Data 6'!$N$3)*60)</f>
        <v>0</v>
      </c>
      <c r="P24" s="9"/>
      <c r="Q24" s="13"/>
      <c r="R24" s="276" t="s">
        <v>95</v>
      </c>
      <c r="S24" s="277"/>
      <c r="T24" s="277"/>
      <c r="U24" s="60">
        <f>IF(Q21=0,0,U23/O22)</f>
        <v>0</v>
      </c>
      <c r="V24" s="2"/>
    </row>
    <row r="25" spans="1:22">
      <c r="A25" s="287"/>
      <c r="B25" s="9"/>
      <c r="C25" s="281" t="s">
        <v>96</v>
      </c>
      <c r="D25" s="282"/>
      <c r="E25" s="283"/>
      <c r="F25" s="298" t="s">
        <v>97</v>
      </c>
      <c r="G25" s="299"/>
      <c r="H25" s="280" t="s">
        <v>98</v>
      </c>
      <c r="I25" s="280"/>
      <c r="J25" s="76">
        <f>'Data 3'!$N$27</f>
        <v>0</v>
      </c>
      <c r="K25" s="2"/>
      <c r="L25" s="296"/>
      <c r="M25" s="9"/>
      <c r="N25" s="281" t="s">
        <v>96</v>
      </c>
      <c r="O25" s="282"/>
      <c r="P25" s="283"/>
      <c r="Q25" s="278" t="s">
        <v>97</v>
      </c>
      <c r="R25" s="279"/>
      <c r="S25" s="280" t="s">
        <v>98</v>
      </c>
      <c r="T25" s="280"/>
      <c r="U25" s="76">
        <f>'Data 6'!$N$27</f>
        <v>0</v>
      </c>
      <c r="V25" s="2"/>
    </row>
    <row r="26" spans="1:22">
      <c r="A26" s="287"/>
      <c r="B26" s="9"/>
      <c r="C26" s="57" t="s">
        <v>99</v>
      </c>
      <c r="D26" s="49" t="s">
        <v>100</v>
      </c>
      <c r="E26" s="56" t="s">
        <v>101</v>
      </c>
      <c r="F26" s="48" t="s">
        <v>100</v>
      </c>
      <c r="G26" s="56" t="s">
        <v>101</v>
      </c>
      <c r="H26" s="13"/>
      <c r="I26" s="13"/>
      <c r="J26" s="8"/>
      <c r="K26" s="2"/>
      <c r="L26" s="296"/>
      <c r="M26" s="9"/>
      <c r="N26" s="57" t="s">
        <v>99</v>
      </c>
      <c r="O26" s="49" t="s">
        <v>100</v>
      </c>
      <c r="P26" s="56" t="s">
        <v>101</v>
      </c>
      <c r="Q26" s="48" t="s">
        <v>100</v>
      </c>
      <c r="R26" s="56" t="s">
        <v>101</v>
      </c>
      <c r="S26" s="13"/>
      <c r="T26" s="13"/>
      <c r="U26" s="8"/>
      <c r="V26" s="2"/>
    </row>
    <row r="27" spans="1:22">
      <c r="A27" s="287"/>
      <c r="B27" s="24" t="s">
        <v>102</v>
      </c>
      <c r="C27" s="52">
        <f>IF(F21=0,0,(60*0.5)/D24)</f>
        <v>0</v>
      </c>
      <c r="D27" s="4" t="str">
        <f>IF(J22="Spray",C27+(C27*0.35),IF(J22="Rotor",C27+(C27*0.25),"Head"))</f>
        <v>Head</v>
      </c>
      <c r="E27" s="53" t="str">
        <f>IF(J22="Head","Head",C27+(C27*(1-J24)))</f>
        <v>Head</v>
      </c>
      <c r="F27" s="62" t="str">
        <f>IF(J22="Head","Head",D27/J25)</f>
        <v>Head</v>
      </c>
      <c r="G27" s="53" t="str">
        <f>IF(J22="Head","Head",E27/J25)</f>
        <v>Head</v>
      </c>
      <c r="H27" s="13"/>
      <c r="I27" s="13"/>
      <c r="J27" s="8"/>
      <c r="K27" s="2"/>
      <c r="L27" s="296"/>
      <c r="M27" s="24" t="s">
        <v>102</v>
      </c>
      <c r="N27" s="52">
        <f>IF(Q21=0,0,(60*0.5)/O24)</f>
        <v>0</v>
      </c>
      <c r="O27" s="4" t="str">
        <f>IF(U22="Spray",N27+(N27*0.35),IF(U22="Rotor",N27+(N27*0.25),"Head"))</f>
        <v>Head</v>
      </c>
      <c r="P27" s="53" t="str">
        <f>IF(U22="Head","Head",N27+(N27*(1-U24)))</f>
        <v>Head</v>
      </c>
      <c r="Q27" s="62" t="str">
        <f>IF(U22="Head","Head",O27/U25)</f>
        <v>Head</v>
      </c>
      <c r="R27" s="53" t="str">
        <f>IF(U22="Head","Head",P27/U25)</f>
        <v>Head</v>
      </c>
      <c r="S27" s="13"/>
      <c r="T27" s="13"/>
      <c r="U27" s="8"/>
      <c r="V27" s="2"/>
    </row>
    <row r="28" spans="1:22">
      <c r="A28" s="287"/>
      <c r="B28" s="25" t="s">
        <v>103</v>
      </c>
      <c r="C28" s="54">
        <f>IF(F21=0,0,(60*0.75)/D24)</f>
        <v>0</v>
      </c>
      <c r="D28" s="5" t="str">
        <f>IF(J22="Spray",C28+(C28*0.35),IF(J22="Rotor",C28+(C28*0.25),"Head"))</f>
        <v>Head</v>
      </c>
      <c r="E28" s="55" t="str">
        <f>IF(J22="Head","Head",C28+(C28*(1-J24)))</f>
        <v>Head</v>
      </c>
      <c r="F28" s="63" t="str">
        <f>IF(J22="Head","Head",D28/J25)</f>
        <v>Head</v>
      </c>
      <c r="G28" s="55" t="str">
        <f>IF(J22="Head","Head",E28/J25)</f>
        <v>Head</v>
      </c>
      <c r="H28" s="13"/>
      <c r="I28" s="13"/>
      <c r="J28" s="8"/>
      <c r="K28" s="2"/>
      <c r="L28" s="296"/>
      <c r="M28" s="25" t="s">
        <v>103</v>
      </c>
      <c r="N28" s="54">
        <f>IF(Q21=0,0,(60*0.75)/O24)</f>
        <v>0</v>
      </c>
      <c r="O28" s="5" t="str">
        <f>IF(U22="Spray",N28+(N28*0.35),IF(U22="Rotor",N28+(N28*0.25),"Head"))</f>
        <v>Head</v>
      </c>
      <c r="P28" s="55" t="str">
        <f>IF(U22="Head","Head",N28+(N28*(1-U24)))</f>
        <v>Head</v>
      </c>
      <c r="Q28" s="63" t="str">
        <f>IF(U22="Head","Head",O28/U25)</f>
        <v>Head</v>
      </c>
      <c r="R28" s="55" t="str">
        <f>IF(U22="Head","Head",P28/U25)</f>
        <v>Head</v>
      </c>
      <c r="S28" s="13"/>
      <c r="T28" s="13"/>
      <c r="U28" s="8"/>
      <c r="V28" s="2"/>
    </row>
    <row r="29" spans="1:22">
      <c r="A29" s="288"/>
      <c r="B29" s="77" t="s">
        <v>104</v>
      </c>
      <c r="C29" s="58">
        <f>IF(F21=0,0,(60*1)/D24)</f>
        <v>0</v>
      </c>
      <c r="D29" s="23" t="str">
        <f>IF(J22="Spray",C29+(C29*0.35),IF(J22="Rotor",C29+(C29*0.25),"Head"))</f>
        <v>Head</v>
      </c>
      <c r="E29" s="59" t="str">
        <f>IF(J22="Head","Head",C29+(C29*(1-J24)))</f>
        <v>Head</v>
      </c>
      <c r="F29" s="21" t="str">
        <f>IF(J22="Head","Head",D29/J25)</f>
        <v>Head</v>
      </c>
      <c r="G29" s="64" t="str">
        <f>IF(J22="Head","Head",E29/J25)</f>
        <v>Head</v>
      </c>
      <c r="H29" s="3"/>
      <c r="I29" s="3"/>
      <c r="J29" s="11"/>
      <c r="K29" s="2"/>
      <c r="L29" s="297"/>
      <c r="M29" s="77" t="s">
        <v>104</v>
      </c>
      <c r="N29" s="58">
        <f>IF(Q21=0,0,(60*1)/O24)</f>
        <v>0</v>
      </c>
      <c r="O29" s="23" t="str">
        <f>IF(U22="Spray",N29+(N29*0.35),IF(U22="Rotor",N29+(N29*0.25),"Head"))</f>
        <v>Head</v>
      </c>
      <c r="P29" s="59" t="str">
        <f>IF(U22="Head","Head",N29+(N29*(1-U24)))</f>
        <v>Head</v>
      </c>
      <c r="Q29" s="21" t="str">
        <f>IF(U22="Head","Head",O29/U25)</f>
        <v>Head</v>
      </c>
      <c r="R29" s="64" t="str">
        <f>IF(U22="Head","Head",P29/U25)</f>
        <v>Head</v>
      </c>
      <c r="S29" s="3"/>
      <c r="T29" s="3"/>
      <c r="U29" s="11"/>
      <c r="V29" s="2"/>
    </row>
    <row r="30" spans="1:22">
      <c r="A30" s="2"/>
      <c r="B30" s="2"/>
      <c r="C30" s="2"/>
      <c r="D30" s="2"/>
      <c r="E30" s="2"/>
      <c r="F30" s="2"/>
      <c r="G30" s="2"/>
      <c r="H30" s="2"/>
      <c r="I30" s="2"/>
      <c r="J30" s="2"/>
      <c r="K30" s="2"/>
      <c r="L30" s="2"/>
      <c r="M30" s="2"/>
      <c r="N30" s="2"/>
      <c r="O30" s="2"/>
      <c r="P30" s="2"/>
      <c r="Q30" s="2"/>
      <c r="R30" s="2"/>
      <c r="S30" s="2"/>
      <c r="T30" s="2"/>
      <c r="U30" s="2"/>
      <c r="V30" s="2"/>
    </row>
  </sheetData>
  <sheetProtection algorithmName="SHA-512" hashValue="0MjiVPTDvHRdbTMCGksAYUbrGxqqe7uuLeD2d+3u5Irei6x5rAV6N9tPV/KuYGE4e2n8wQatmj9Dtdi+/hhtiA==" saltValue="kNzX7m5gEOxMaq0Jcr9sXg==" spinCount="100000" sheet="1" objects="1" scenarios="1"/>
  <mergeCells count="59">
    <mergeCell ref="R1:T1"/>
    <mergeCell ref="B2:C2"/>
    <mergeCell ref="B3:C3"/>
    <mergeCell ref="B4:C4"/>
    <mergeCell ref="B12:C12"/>
    <mergeCell ref="R11:T11"/>
    <mergeCell ref="M12:N12"/>
    <mergeCell ref="N5:P5"/>
    <mergeCell ref="R2:T2"/>
    <mergeCell ref="R4:T4"/>
    <mergeCell ref="Q5:R5"/>
    <mergeCell ref="M2:N2"/>
    <mergeCell ref="M3:N3"/>
    <mergeCell ref="M4:N4"/>
    <mergeCell ref="R12:T12"/>
    <mergeCell ref="L21:L29"/>
    <mergeCell ref="G1:I1"/>
    <mergeCell ref="G4:I4"/>
    <mergeCell ref="G14:I14"/>
    <mergeCell ref="G11:I11"/>
    <mergeCell ref="G21:I21"/>
    <mergeCell ref="G22:I22"/>
    <mergeCell ref="F25:G25"/>
    <mergeCell ref="H25:I25"/>
    <mergeCell ref="G24:I24"/>
    <mergeCell ref="L1:L9"/>
    <mergeCell ref="L11:L19"/>
    <mergeCell ref="H15:I15"/>
    <mergeCell ref="A21:A29"/>
    <mergeCell ref="G2:I2"/>
    <mergeCell ref="C5:E5"/>
    <mergeCell ref="C15:E15"/>
    <mergeCell ref="G12:I12"/>
    <mergeCell ref="B13:C13"/>
    <mergeCell ref="B14:C14"/>
    <mergeCell ref="B22:C22"/>
    <mergeCell ref="B23:C23"/>
    <mergeCell ref="B24:C24"/>
    <mergeCell ref="C25:E25"/>
    <mergeCell ref="A11:A19"/>
    <mergeCell ref="F5:G5"/>
    <mergeCell ref="A1:A9"/>
    <mergeCell ref="H5:I5"/>
    <mergeCell ref="F15:G15"/>
    <mergeCell ref="M13:N13"/>
    <mergeCell ref="M14:N14"/>
    <mergeCell ref="R21:T21"/>
    <mergeCell ref="Q15:R15"/>
    <mergeCell ref="S15:T15"/>
    <mergeCell ref="N15:P15"/>
    <mergeCell ref="R14:T14"/>
    <mergeCell ref="M24:N24"/>
    <mergeCell ref="R22:T22"/>
    <mergeCell ref="R24:T24"/>
    <mergeCell ref="Q25:R25"/>
    <mergeCell ref="S25:T25"/>
    <mergeCell ref="N25:P25"/>
    <mergeCell ref="M22:N22"/>
    <mergeCell ref="M23:N23"/>
  </mergeCells>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7"/>
  <sheetViews>
    <sheetView workbookViewId="0">
      <selection activeCell="A8" sqref="A8:XFD8"/>
    </sheetView>
  </sheetViews>
  <sheetFormatPr defaultColWidth="9.140625" defaultRowHeight="13.5"/>
  <cols>
    <col min="1" max="1" width="8.5703125" style="14" customWidth="1"/>
    <col min="2" max="13" width="7.7109375" style="14" customWidth="1"/>
    <col min="14" max="16384" width="9.140625" style="14"/>
  </cols>
  <sheetData>
    <row r="1" spans="1:13" ht="15">
      <c r="E1"/>
    </row>
    <row r="7" spans="1:13" ht="30">
      <c r="A7" s="315" t="s">
        <v>105</v>
      </c>
      <c r="B7" s="315"/>
      <c r="C7" s="315"/>
      <c r="D7" s="315"/>
      <c r="E7" s="315"/>
      <c r="F7" s="315"/>
      <c r="G7" s="315"/>
      <c r="H7" s="315"/>
      <c r="I7" s="315"/>
      <c r="J7" s="315"/>
      <c r="K7" s="315"/>
      <c r="L7" s="315"/>
      <c r="M7" s="315"/>
    </row>
    <row r="8" spans="1:13" ht="15" customHeight="1">
      <c r="A8" s="15" t="s">
        <v>106</v>
      </c>
      <c r="B8" s="319" t="str">
        <f>IF(Client!B2="","",Client!B2)</f>
        <v/>
      </c>
      <c r="C8" s="319"/>
      <c r="D8" s="319"/>
      <c r="E8" s="319"/>
      <c r="F8" s="319"/>
      <c r="G8" s="319"/>
      <c r="H8" s="319"/>
      <c r="I8" s="319"/>
      <c r="J8" s="30"/>
      <c r="K8" s="16" t="s">
        <v>107</v>
      </c>
      <c r="L8" s="320" t="str">
        <f>IF(Client!B8="","",Client!B8)</f>
        <v/>
      </c>
      <c r="M8" s="321"/>
    </row>
    <row r="9" spans="1:13" ht="9" customHeight="1"/>
    <row r="10" spans="1:13" ht="78.75" customHeight="1">
      <c r="A10" s="318" t="s">
        <v>108</v>
      </c>
      <c r="B10" s="318"/>
      <c r="C10" s="318"/>
      <c r="D10" s="318"/>
      <c r="E10" s="318"/>
      <c r="F10" s="318"/>
      <c r="G10" s="318"/>
      <c r="H10" s="318"/>
      <c r="I10" s="318"/>
      <c r="J10" s="318"/>
      <c r="K10" s="318"/>
      <c r="L10" s="318"/>
      <c r="M10" s="318"/>
    </row>
    <row r="11" spans="1:13" ht="9" customHeight="1"/>
    <row r="12" spans="1:13" ht="23.25" customHeight="1">
      <c r="A12" s="316" t="s">
        <v>109</v>
      </c>
      <c r="B12" s="316"/>
      <c r="C12" s="307" t="s">
        <v>110</v>
      </c>
      <c r="D12" s="307"/>
      <c r="E12" s="307"/>
      <c r="F12" s="307"/>
      <c r="G12" s="307"/>
      <c r="H12" s="307"/>
      <c r="I12" s="307"/>
      <c r="J12" s="307"/>
      <c r="K12" s="307"/>
      <c r="L12" s="307"/>
      <c r="M12" s="307"/>
    </row>
    <row r="13" spans="1:13" ht="13.5" customHeight="1">
      <c r="A13" s="317" t="s">
        <v>111</v>
      </c>
      <c r="B13" s="317"/>
      <c r="C13" s="307" t="s">
        <v>112</v>
      </c>
      <c r="D13" s="307"/>
      <c r="E13" s="307"/>
      <c r="F13" s="307"/>
      <c r="G13" s="307"/>
      <c r="H13" s="307"/>
      <c r="I13" s="307"/>
      <c r="J13" s="307"/>
      <c r="K13" s="307"/>
      <c r="L13" s="307"/>
      <c r="M13" s="307"/>
    </row>
    <row r="14" spans="1:13" ht="24" customHeight="1">
      <c r="A14" s="316" t="s">
        <v>113</v>
      </c>
      <c r="B14" s="316"/>
      <c r="C14" s="307" t="s">
        <v>114</v>
      </c>
      <c r="D14" s="307"/>
      <c r="E14" s="307"/>
      <c r="F14" s="307"/>
      <c r="G14" s="307"/>
      <c r="H14" s="307"/>
      <c r="I14" s="307"/>
      <c r="J14" s="307"/>
      <c r="K14" s="307"/>
      <c r="L14" s="307"/>
      <c r="M14" s="307"/>
    </row>
    <row r="15" spans="1:13" ht="52.5" customHeight="1">
      <c r="A15" s="316" t="s">
        <v>115</v>
      </c>
      <c r="B15" s="316"/>
      <c r="C15" s="307" t="s">
        <v>116</v>
      </c>
      <c r="D15" s="307"/>
      <c r="E15" s="307"/>
      <c r="F15" s="307"/>
      <c r="G15" s="307"/>
      <c r="H15" s="307"/>
      <c r="I15" s="307"/>
      <c r="J15" s="307"/>
      <c r="K15" s="307"/>
      <c r="L15" s="307"/>
      <c r="M15" s="307"/>
    </row>
    <row r="16" spans="1:13" ht="9" customHeight="1">
      <c r="A16" s="17"/>
      <c r="B16" s="17"/>
    </row>
    <row r="17" spans="1:13">
      <c r="A17" s="18" t="s">
        <v>117</v>
      </c>
      <c r="B17" s="18"/>
      <c r="M17" s="18"/>
    </row>
    <row r="18" spans="1:13" ht="86.25" customHeight="1">
      <c r="A18" s="307" t="s">
        <v>118</v>
      </c>
      <c r="B18" s="307"/>
      <c r="C18" s="307"/>
      <c r="D18" s="307"/>
      <c r="E18" s="307"/>
      <c r="F18" s="307"/>
      <c r="G18" s="307"/>
      <c r="H18" s="307"/>
      <c r="I18" s="307"/>
      <c r="J18" s="307"/>
      <c r="K18" s="307"/>
      <c r="L18" s="307"/>
      <c r="M18" s="307"/>
    </row>
    <row r="19" spans="1:13" ht="8.25" customHeight="1"/>
    <row r="20" spans="1:13" s="19" customFormat="1" ht="14.25" customHeight="1">
      <c r="A20" s="33"/>
      <c r="B20" s="308" t="str">
        <f>'Data 1'!A1</f>
        <v>Zone ?</v>
      </c>
      <c r="C20" s="309"/>
      <c r="D20" s="309"/>
      <c r="E20" s="309"/>
      <c r="F20" s="308" t="str">
        <f>'Data 2'!A1</f>
        <v>Zone ?</v>
      </c>
      <c r="G20" s="309"/>
      <c r="H20" s="309"/>
      <c r="I20" s="309"/>
      <c r="J20" s="308" t="str">
        <f>'Data 3'!A1</f>
        <v>Zone ?</v>
      </c>
      <c r="K20" s="309"/>
      <c r="L20" s="309"/>
      <c r="M20" s="310"/>
    </row>
    <row r="21" spans="1:13" s="19" customFormat="1" ht="14.25" customHeight="1" thickBot="1">
      <c r="A21" s="34"/>
      <c r="B21" s="33" t="s">
        <v>119</v>
      </c>
      <c r="C21" s="65" t="str">
        <f>IF(Formulas!J4=0,"",Formulas!J4)</f>
        <v/>
      </c>
      <c r="D21" s="33" t="s">
        <v>111</v>
      </c>
      <c r="E21" s="72" t="str">
        <f>IF(Formulas!J5=0,"",Formulas!J5)</f>
        <v/>
      </c>
      <c r="F21" s="33" t="s">
        <v>119</v>
      </c>
      <c r="G21" s="65" t="str">
        <f>IF(Formulas!J14=0,"",Formulas!J14)</f>
        <v/>
      </c>
      <c r="H21" s="33" t="s">
        <v>111</v>
      </c>
      <c r="I21" s="72" t="str">
        <f>IF(Formulas!J15=0,"",Formulas!J15)</f>
        <v/>
      </c>
      <c r="J21" s="33" t="s">
        <v>119</v>
      </c>
      <c r="K21" s="65" t="str">
        <f>IF(Formulas!J24=0,"",Formulas!J24)</f>
        <v/>
      </c>
      <c r="L21" s="33" t="s">
        <v>111</v>
      </c>
      <c r="M21" s="72" t="str">
        <f>IF(Formulas!J25=0,"",Formulas!J25)</f>
        <v/>
      </c>
    </row>
    <row r="22" spans="1:13" s="19" customFormat="1" ht="14.25" customHeight="1">
      <c r="A22" s="34"/>
      <c r="B22" s="324" t="s">
        <v>109</v>
      </c>
      <c r="C22" s="325"/>
      <c r="D22" s="328" t="s">
        <v>120</v>
      </c>
      <c r="E22" s="329"/>
      <c r="F22" s="324" t="s">
        <v>109</v>
      </c>
      <c r="G22" s="325"/>
      <c r="H22" s="311" t="s">
        <v>120</v>
      </c>
      <c r="I22" s="312"/>
      <c r="J22" s="326" t="s">
        <v>109</v>
      </c>
      <c r="K22" s="327"/>
      <c r="L22" s="311" t="s">
        <v>120</v>
      </c>
      <c r="M22" s="312"/>
    </row>
    <row r="23" spans="1:13" s="19" customFormat="1" ht="14.25" customHeight="1">
      <c r="A23" s="34"/>
      <c r="B23" s="66" t="s">
        <v>100</v>
      </c>
      <c r="C23" s="67" t="s">
        <v>101</v>
      </c>
      <c r="D23" s="66" t="s">
        <v>100</v>
      </c>
      <c r="E23" s="67" t="s">
        <v>101</v>
      </c>
      <c r="F23" s="66" t="s">
        <v>100</v>
      </c>
      <c r="G23" s="67" t="s">
        <v>101</v>
      </c>
      <c r="H23" s="66" t="s">
        <v>100</v>
      </c>
      <c r="I23" s="75" t="s">
        <v>101</v>
      </c>
      <c r="J23" s="66" t="s">
        <v>100</v>
      </c>
      <c r="K23" s="75" t="s">
        <v>101</v>
      </c>
      <c r="L23" s="66" t="s">
        <v>100</v>
      </c>
      <c r="M23" s="75" t="s">
        <v>101</v>
      </c>
    </row>
    <row r="24" spans="1:13" s="19" customFormat="1" ht="14.25" customHeight="1">
      <c r="A24" s="32" t="s">
        <v>121</v>
      </c>
      <c r="B24" s="68" t="str">
        <f>IF(Formulas!D7="Head","",Formulas!D7)</f>
        <v/>
      </c>
      <c r="C24" s="69" t="str">
        <f>IF(Formulas!E7="Head","",Formulas!E7)</f>
        <v/>
      </c>
      <c r="D24" s="68" t="str">
        <f>IF(Formulas!F7="Head","",Formulas!F7)</f>
        <v/>
      </c>
      <c r="E24" s="69" t="str">
        <f>IF(Formulas!G7="Head","",Formulas!G7)</f>
        <v/>
      </c>
      <c r="F24" s="68" t="str">
        <f>IF(Formulas!D17="Head","",Formulas!D17)</f>
        <v/>
      </c>
      <c r="G24" s="73" t="str">
        <f>IF(Formulas!E17="Head","",Formulas!E17)</f>
        <v/>
      </c>
      <c r="H24" s="68" t="str">
        <f>IF(Formulas!F17="Head","",Formulas!F17)</f>
        <v/>
      </c>
      <c r="I24" s="73" t="str">
        <f>IF(Formulas!G17="Head","",Formulas!G17)</f>
        <v/>
      </c>
      <c r="J24" s="68" t="str">
        <f>IF(Formulas!D27="Head","",Formulas!D27)</f>
        <v/>
      </c>
      <c r="K24" s="69" t="str">
        <f>IF(Formulas!E27="Head","",Formulas!E27)</f>
        <v/>
      </c>
      <c r="L24" s="68" t="str">
        <f>IF(Formulas!F27="Head","",Formulas!F27)</f>
        <v/>
      </c>
      <c r="M24" s="69" t="str">
        <f>IF(Formulas!G27="Head","",Formulas!G27)</f>
        <v/>
      </c>
    </row>
    <row r="25" spans="1:13" s="19" customFormat="1" ht="14.25" customHeight="1">
      <c r="A25" s="32" t="s">
        <v>122</v>
      </c>
      <c r="B25" s="68" t="str">
        <f>IF(Formulas!D8="Head","",Formulas!D8)</f>
        <v/>
      </c>
      <c r="C25" s="69" t="str">
        <f>IF(Formulas!E8="Head","",Formulas!E8)</f>
        <v/>
      </c>
      <c r="D25" s="68" t="str">
        <f>IF(Formulas!F8="Head","",Formulas!F8)</f>
        <v/>
      </c>
      <c r="E25" s="69" t="str">
        <f>IF(Formulas!G8="Head","",Formulas!G8)</f>
        <v/>
      </c>
      <c r="F25" s="68" t="str">
        <f>IF(Formulas!D18="Head","",Formulas!D18)</f>
        <v/>
      </c>
      <c r="G25" s="73" t="str">
        <f>IF(Formulas!E18="Head","",Formulas!E18)</f>
        <v/>
      </c>
      <c r="H25" s="68" t="str">
        <f>IF(Formulas!F18="Head","",Formulas!F18)</f>
        <v/>
      </c>
      <c r="I25" s="73" t="str">
        <f>IF(Formulas!G18="Head","",Formulas!G18)</f>
        <v/>
      </c>
      <c r="J25" s="68" t="str">
        <f>IF(Formulas!D28="Head","",Formulas!D28)</f>
        <v/>
      </c>
      <c r="K25" s="69" t="str">
        <f>IF(Formulas!E28="Head","",Formulas!E28)</f>
        <v/>
      </c>
      <c r="L25" s="68" t="str">
        <f>IF(Formulas!F28="Head","",Formulas!F28)</f>
        <v/>
      </c>
      <c r="M25" s="69" t="str">
        <f>IF(Formulas!G28="Head","",Formulas!G28)</f>
        <v/>
      </c>
    </row>
    <row r="26" spans="1:13" s="19" customFormat="1" ht="14.25" customHeight="1" thickBot="1">
      <c r="A26" s="35" t="s">
        <v>123</v>
      </c>
      <c r="B26" s="70" t="str">
        <f>IF(Formulas!D9="Head","",Formulas!D9)</f>
        <v/>
      </c>
      <c r="C26" s="71" t="str">
        <f>IF(Formulas!E9="Head","",Formulas!E9)</f>
        <v/>
      </c>
      <c r="D26" s="70" t="str">
        <f>IF(Formulas!F9="Head","",Formulas!F9)</f>
        <v/>
      </c>
      <c r="E26" s="71" t="str">
        <f>IF(Formulas!G9="Head","",Formulas!G9)</f>
        <v/>
      </c>
      <c r="F26" s="70" t="str">
        <f>IF(Formulas!D19="Head","",Formulas!D19)</f>
        <v/>
      </c>
      <c r="G26" s="74" t="str">
        <f>IF(Formulas!E19="Head","",Formulas!E19)</f>
        <v/>
      </c>
      <c r="H26" s="70" t="str">
        <f>IF(Formulas!F19="Head","",Formulas!F19)</f>
        <v/>
      </c>
      <c r="I26" s="74" t="str">
        <f>IF(Formulas!G19="Head","",Formulas!G19)</f>
        <v/>
      </c>
      <c r="J26" s="70" t="str">
        <f>IF(Formulas!D29="Head","",Formulas!D29)</f>
        <v/>
      </c>
      <c r="K26" s="71" t="str">
        <f>IF(Formulas!E29="Head","",Formulas!E29)</f>
        <v/>
      </c>
      <c r="L26" s="70" t="str">
        <f>IF(Formulas!F29="Head","",Formulas!F29)</f>
        <v/>
      </c>
      <c r="M26" s="71" t="str">
        <f>IF(Formulas!G29="Head","",Formulas!G29)</f>
        <v/>
      </c>
    </row>
    <row r="27" spans="1:13" s="19" customFormat="1" ht="14.25" customHeight="1">
      <c r="A27" s="31"/>
      <c r="B27" s="26"/>
      <c r="C27" s="26"/>
      <c r="D27" s="26"/>
      <c r="E27" s="26"/>
      <c r="F27" s="26"/>
      <c r="G27" s="26"/>
      <c r="H27" s="26"/>
      <c r="I27" s="26"/>
      <c r="J27" s="26"/>
      <c r="K27" s="26"/>
      <c r="L27" s="26"/>
      <c r="M27" s="27"/>
    </row>
    <row r="28" spans="1:13" s="19" customFormat="1" ht="14.25" customHeight="1">
      <c r="A28" s="33"/>
      <c r="B28" s="308" t="str">
        <f>'Data 4'!A1</f>
        <v>Zone ?</v>
      </c>
      <c r="C28" s="309"/>
      <c r="D28" s="309"/>
      <c r="E28" s="309"/>
      <c r="F28" s="308" t="str">
        <f>'Data 5'!A1</f>
        <v>Zone ?</v>
      </c>
      <c r="G28" s="309"/>
      <c r="H28" s="309"/>
      <c r="I28" s="309"/>
      <c r="J28" s="308" t="str">
        <f>'Data 6'!A1</f>
        <v>Zone ?</v>
      </c>
      <c r="K28" s="309"/>
      <c r="L28" s="309"/>
      <c r="M28" s="310"/>
    </row>
    <row r="29" spans="1:13" s="19" customFormat="1" ht="14.25" customHeight="1" thickBot="1">
      <c r="A29" s="34"/>
      <c r="B29" s="33" t="s">
        <v>119</v>
      </c>
      <c r="C29" s="65" t="str">
        <f>IF(Formulas!U4=0,"",Formulas!U4)</f>
        <v/>
      </c>
      <c r="D29" s="33" t="s">
        <v>111</v>
      </c>
      <c r="E29" s="72" t="str">
        <f>IF(Formulas!U5=0,"",Formulas!U5)</f>
        <v/>
      </c>
      <c r="F29" s="33" t="s">
        <v>119</v>
      </c>
      <c r="G29" s="65" t="str">
        <f>IF(Formulas!U14=0,"",Formulas!U14)</f>
        <v/>
      </c>
      <c r="H29" s="33" t="s">
        <v>111</v>
      </c>
      <c r="I29" s="72" t="str">
        <f>IF(Formulas!U15=0,"",Formulas!U15)</f>
        <v/>
      </c>
      <c r="J29" s="33" t="s">
        <v>119</v>
      </c>
      <c r="K29" s="65" t="str">
        <f>IF(Formulas!U24=0,"",Formulas!U24)</f>
        <v/>
      </c>
      <c r="L29" s="33" t="s">
        <v>111</v>
      </c>
      <c r="M29" s="72" t="str">
        <f>IF(Formulas!U25=0,"",Formulas!U25)</f>
        <v/>
      </c>
    </row>
    <row r="30" spans="1:13" s="19" customFormat="1" ht="14.25" customHeight="1">
      <c r="A30" s="34"/>
      <c r="B30" s="326" t="s">
        <v>109</v>
      </c>
      <c r="C30" s="327"/>
      <c r="D30" s="311" t="s">
        <v>120</v>
      </c>
      <c r="E30" s="312"/>
      <c r="F30" s="326" t="s">
        <v>109</v>
      </c>
      <c r="G30" s="327"/>
      <c r="H30" s="311" t="s">
        <v>120</v>
      </c>
      <c r="I30" s="312"/>
      <c r="J30" s="326" t="s">
        <v>109</v>
      </c>
      <c r="K30" s="327"/>
      <c r="L30" s="311" t="s">
        <v>120</v>
      </c>
      <c r="M30" s="312"/>
    </row>
    <row r="31" spans="1:13" s="19" customFormat="1" ht="14.25" customHeight="1">
      <c r="A31" s="34"/>
      <c r="B31" s="66" t="s">
        <v>100</v>
      </c>
      <c r="C31" s="75" t="s">
        <v>101</v>
      </c>
      <c r="D31" s="66" t="s">
        <v>100</v>
      </c>
      <c r="E31" s="75" t="s">
        <v>101</v>
      </c>
      <c r="F31" s="66" t="s">
        <v>100</v>
      </c>
      <c r="G31" s="75" t="s">
        <v>101</v>
      </c>
      <c r="H31" s="66" t="s">
        <v>100</v>
      </c>
      <c r="I31" s="75" t="s">
        <v>101</v>
      </c>
      <c r="J31" s="66" t="s">
        <v>100</v>
      </c>
      <c r="K31" s="75" t="s">
        <v>101</v>
      </c>
      <c r="L31" s="66" t="s">
        <v>100</v>
      </c>
      <c r="M31" s="75" t="s">
        <v>101</v>
      </c>
    </row>
    <row r="32" spans="1:13" s="19" customFormat="1" ht="14.25" customHeight="1">
      <c r="A32" s="32" t="s">
        <v>121</v>
      </c>
      <c r="B32" s="68" t="str">
        <f>IF(Formulas!O7="Head","",Formulas!O7)</f>
        <v/>
      </c>
      <c r="C32" s="69" t="str">
        <f>IF(Formulas!P7="Head","",Formulas!P7)</f>
        <v/>
      </c>
      <c r="D32" s="68" t="str">
        <f>IF(Formulas!Q7="Head","",Formulas!Q7)</f>
        <v/>
      </c>
      <c r="E32" s="69" t="str">
        <f>IF(Formulas!R7="Head","",Formulas!R7)</f>
        <v/>
      </c>
      <c r="F32" s="68" t="str">
        <f>IF(Formulas!O17="Head","",Formulas!O17)</f>
        <v/>
      </c>
      <c r="G32" s="69" t="str">
        <f>IF(Formulas!P17="Head","",Formulas!P17)</f>
        <v/>
      </c>
      <c r="H32" s="68" t="str">
        <f>IF(Formulas!Q17="Head","",Formulas!Q17)</f>
        <v/>
      </c>
      <c r="I32" s="69" t="str">
        <f>IF(Formulas!R17="Head","",Formulas!R17)</f>
        <v/>
      </c>
      <c r="J32" s="68" t="str">
        <f>IF(Formulas!O27="Head","",Formulas!O27)</f>
        <v/>
      </c>
      <c r="K32" s="69" t="str">
        <f>IF(Formulas!P27="Head","",Formulas!P27)</f>
        <v/>
      </c>
      <c r="L32" s="68" t="str">
        <f>IF(Formulas!Q27="Head","",Formulas!Q27)</f>
        <v/>
      </c>
      <c r="M32" s="69" t="str">
        <f>IF(Formulas!R27="Head","",Formulas!R27)</f>
        <v/>
      </c>
    </row>
    <row r="33" spans="1:13" s="19" customFormat="1" ht="14.25" customHeight="1">
      <c r="A33" s="32" t="s">
        <v>122</v>
      </c>
      <c r="B33" s="68" t="str">
        <f>IF(Formulas!O8="Head","",Formulas!O8)</f>
        <v/>
      </c>
      <c r="C33" s="69" t="str">
        <f>IF(Formulas!P8="Head","",Formulas!P8)</f>
        <v/>
      </c>
      <c r="D33" s="68" t="str">
        <f>IF(Formulas!Q8="Head","",Formulas!Q8)</f>
        <v/>
      </c>
      <c r="E33" s="69" t="str">
        <f>IF(Formulas!R8="Head","",Formulas!R8)</f>
        <v/>
      </c>
      <c r="F33" s="68" t="str">
        <f>IF(Formulas!O18="Head","",Formulas!O18)</f>
        <v/>
      </c>
      <c r="G33" s="69" t="str">
        <f>IF(Formulas!P18="Head","",Formulas!P18)</f>
        <v/>
      </c>
      <c r="H33" s="68" t="str">
        <f>IF(Formulas!Q18="Head","",Formulas!Q18)</f>
        <v/>
      </c>
      <c r="I33" s="69" t="str">
        <f>IF(Formulas!R18="Head","",Formulas!R18)</f>
        <v/>
      </c>
      <c r="J33" s="68" t="str">
        <f>IF(Formulas!O28="Head","",Formulas!O28)</f>
        <v/>
      </c>
      <c r="K33" s="69" t="str">
        <f>IF(Formulas!P28="Head","",Formulas!P28)</f>
        <v/>
      </c>
      <c r="L33" s="68" t="str">
        <f>IF(Formulas!Q28="Head","",Formulas!Q28)</f>
        <v/>
      </c>
      <c r="M33" s="69" t="str">
        <f>IF(Formulas!R28="Head","",Formulas!R28)</f>
        <v/>
      </c>
    </row>
    <row r="34" spans="1:13" s="19" customFormat="1" ht="14.25" customHeight="1" thickBot="1">
      <c r="A34" s="35" t="s">
        <v>124</v>
      </c>
      <c r="B34" s="70" t="str">
        <f>IF(Formulas!O9="Head","",Formulas!O9)</f>
        <v/>
      </c>
      <c r="C34" s="71" t="str">
        <f>IF(Formulas!P9="Head","",Formulas!P9)</f>
        <v/>
      </c>
      <c r="D34" s="70" t="str">
        <f>IF(Formulas!Q9="Head","",Formulas!Q9)</f>
        <v/>
      </c>
      <c r="E34" s="71" t="str">
        <f>IF(Formulas!R9="Head","",Formulas!R9)</f>
        <v/>
      </c>
      <c r="F34" s="70" t="str">
        <f>IF(Formulas!O19="Head","",Formulas!O19)</f>
        <v/>
      </c>
      <c r="G34" s="71" t="str">
        <f>IF(Formulas!P19="Head","",Formulas!P19)</f>
        <v/>
      </c>
      <c r="H34" s="70" t="str">
        <f>IF(Formulas!Q19="Head","",Formulas!Q19)</f>
        <v/>
      </c>
      <c r="I34" s="71" t="str">
        <f>IF(Formulas!R19="Head","",Formulas!R19)</f>
        <v/>
      </c>
      <c r="J34" s="70" t="str">
        <f>IF(Formulas!O29="Head","",Formulas!O29)</f>
        <v/>
      </c>
      <c r="K34" s="71" t="str">
        <f>IF(Formulas!P29="Head","",Formulas!P29)</f>
        <v/>
      </c>
      <c r="L34" s="70" t="str">
        <f>IF(Formulas!Q29="Head","",Formulas!Q29)</f>
        <v/>
      </c>
      <c r="M34" s="71" t="str">
        <f>IF(Formulas!R29="Head","",Formulas!R29)</f>
        <v/>
      </c>
    </row>
    <row r="35" spans="1:13" s="19" customFormat="1" ht="14.25" customHeight="1" thickBot="1">
      <c r="A35" s="44" t="s">
        <v>125</v>
      </c>
      <c r="B35" s="45"/>
      <c r="C35" s="46"/>
      <c r="D35" s="46"/>
      <c r="E35" s="46"/>
      <c r="F35" s="46"/>
      <c r="G35" s="46"/>
      <c r="H35" s="46"/>
      <c r="I35" s="46"/>
      <c r="J35" s="46"/>
      <c r="K35" s="46"/>
      <c r="L35" s="46"/>
      <c r="M35" s="47"/>
    </row>
    <row r="36" spans="1:13" s="19" customFormat="1" ht="14.25" customHeight="1">
      <c r="A36" s="43"/>
      <c r="B36" s="313" t="s">
        <v>126</v>
      </c>
      <c r="C36" s="314"/>
      <c r="D36" s="313" t="s">
        <v>127</v>
      </c>
      <c r="E36" s="314"/>
      <c r="F36" s="313" t="s">
        <v>128</v>
      </c>
      <c r="G36" s="314"/>
      <c r="H36" s="313" t="s">
        <v>129</v>
      </c>
      <c r="I36" s="314"/>
      <c r="J36" s="313" t="s">
        <v>130</v>
      </c>
      <c r="K36" s="314"/>
      <c r="L36" s="36"/>
      <c r="M36" s="36"/>
    </row>
    <row r="37" spans="1:13" s="19" customFormat="1" ht="14.25" customHeight="1">
      <c r="A37" s="28"/>
      <c r="B37" s="37" t="s">
        <v>131</v>
      </c>
      <c r="C37" s="38" t="s">
        <v>132</v>
      </c>
      <c r="D37" s="37" t="s">
        <v>131</v>
      </c>
      <c r="E37" s="38" t="s">
        <v>132</v>
      </c>
      <c r="F37" s="37" t="s">
        <v>131</v>
      </c>
      <c r="G37" s="38" t="s">
        <v>132</v>
      </c>
      <c r="H37" s="37" t="s">
        <v>131</v>
      </c>
      <c r="I37" s="38" t="s">
        <v>132</v>
      </c>
      <c r="J37" s="37" t="s">
        <v>131</v>
      </c>
      <c r="K37" s="38" t="s">
        <v>132</v>
      </c>
      <c r="L37" s="36"/>
      <c r="M37" s="36"/>
    </row>
    <row r="38" spans="1:13" s="19" customFormat="1" ht="14.25" customHeight="1">
      <c r="A38" s="28" t="s">
        <v>133</v>
      </c>
      <c r="B38" s="39">
        <v>6</v>
      </c>
      <c r="C38" s="40">
        <v>5</v>
      </c>
      <c r="D38" s="39">
        <v>4</v>
      </c>
      <c r="E38" s="40">
        <v>3</v>
      </c>
      <c r="F38" s="39">
        <v>3</v>
      </c>
      <c r="G38" s="40">
        <v>2</v>
      </c>
      <c r="H38" s="39">
        <v>4</v>
      </c>
      <c r="I38" s="40">
        <v>3</v>
      </c>
      <c r="J38" s="39">
        <v>7</v>
      </c>
      <c r="K38" s="40">
        <v>6</v>
      </c>
      <c r="L38" s="322" t="s">
        <v>134</v>
      </c>
      <c r="M38" s="323"/>
    </row>
    <row r="39" spans="1:13" s="19" customFormat="1" ht="14.25" customHeight="1">
      <c r="A39" s="29" t="s">
        <v>135</v>
      </c>
      <c r="B39" s="39">
        <v>8</v>
      </c>
      <c r="C39" s="40">
        <v>7</v>
      </c>
      <c r="D39" s="39">
        <v>6</v>
      </c>
      <c r="E39" s="40">
        <v>4</v>
      </c>
      <c r="F39" s="39">
        <v>4</v>
      </c>
      <c r="G39" s="40">
        <v>3</v>
      </c>
      <c r="H39" s="39">
        <v>6</v>
      </c>
      <c r="I39" s="40">
        <v>4</v>
      </c>
      <c r="J39" s="39">
        <v>10</v>
      </c>
      <c r="K39" s="40">
        <v>8</v>
      </c>
      <c r="L39" s="322">
        <f>'Area Calcs'!D30</f>
        <v>0</v>
      </c>
      <c r="M39" s="323"/>
    </row>
    <row r="40" spans="1:13" s="19" customFormat="1" ht="14.25" customHeight="1" thickBot="1">
      <c r="A40" s="29" t="s">
        <v>136</v>
      </c>
      <c r="B40" s="41">
        <v>11</v>
      </c>
      <c r="C40" s="42">
        <v>10</v>
      </c>
      <c r="D40" s="41">
        <v>8</v>
      </c>
      <c r="E40" s="42">
        <v>6</v>
      </c>
      <c r="F40" s="41">
        <v>6</v>
      </c>
      <c r="G40" s="42">
        <v>4</v>
      </c>
      <c r="H40" s="41">
        <v>8</v>
      </c>
      <c r="I40" s="42">
        <v>6</v>
      </c>
      <c r="J40" s="41">
        <v>13</v>
      </c>
      <c r="K40" s="42">
        <v>11</v>
      </c>
      <c r="L40" s="36"/>
      <c r="M40" s="36"/>
    </row>
    <row r="41" spans="1:13" ht="18.95" customHeight="1">
      <c r="A41" s="20"/>
      <c r="B41" s="20"/>
    </row>
    <row r="43" spans="1:13" ht="18.95" customHeight="1"/>
    <row r="44" spans="1:13" ht="18.95" customHeight="1"/>
    <row r="45" spans="1:13" ht="18.95" customHeight="1"/>
    <row r="46" spans="1:13" ht="18.95" customHeight="1"/>
    <row r="47" spans="1:13" ht="18.95" customHeight="1"/>
  </sheetData>
  <sheetProtection algorithmName="SHA-512" hashValue="j5CJNR3IzJaUCxPfRHKutfbDy9KXFWh2L1W+dE+mmykEIcT33boyLNxuhzvuqp7k/nHWYkUOPTmIeglRQsZX2Q==" saltValue="S35D7ePaqmwOdbHwFuKbUA==" spinCount="100000" sheet="1" objects="1" scenarios="1"/>
  <mergeCells count="38">
    <mergeCell ref="L38:M38"/>
    <mergeCell ref="L39:M39"/>
    <mergeCell ref="B22:C22"/>
    <mergeCell ref="F22:G22"/>
    <mergeCell ref="J22:K22"/>
    <mergeCell ref="B30:C30"/>
    <mergeCell ref="F30:G30"/>
    <mergeCell ref="J30:K30"/>
    <mergeCell ref="D22:E22"/>
    <mergeCell ref="H22:I22"/>
    <mergeCell ref="B28:E28"/>
    <mergeCell ref="F28:I28"/>
    <mergeCell ref="D30:E30"/>
    <mergeCell ref="H30:I30"/>
    <mergeCell ref="L30:M30"/>
    <mergeCell ref="B36:C36"/>
    <mergeCell ref="A7:M7"/>
    <mergeCell ref="A12:B12"/>
    <mergeCell ref="A13:B13"/>
    <mergeCell ref="A14:B14"/>
    <mergeCell ref="A15:B15"/>
    <mergeCell ref="A10:M10"/>
    <mergeCell ref="C12:M12"/>
    <mergeCell ref="C13:M13"/>
    <mergeCell ref="C14:M14"/>
    <mergeCell ref="B8:I8"/>
    <mergeCell ref="L8:M8"/>
    <mergeCell ref="C15:M15"/>
    <mergeCell ref="D36:E36"/>
    <mergeCell ref="F36:G36"/>
    <mergeCell ref="H36:I36"/>
    <mergeCell ref="J36:K36"/>
    <mergeCell ref="J28:M28"/>
    <mergeCell ref="A18:M18"/>
    <mergeCell ref="B20:E20"/>
    <mergeCell ref="F20:I20"/>
    <mergeCell ref="J20:M20"/>
    <mergeCell ref="L22:M22"/>
  </mergeCells>
  <pageMargins left="0.2" right="0.2" top="0.25" bottom="0.2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expression" priority="18" id="{7908F953-0F6A-41EB-BB8D-9D908D4B6C8A}">
            <xm:f>'Data 1'!$N$28=0.5</xm:f>
            <x14:dxf>
              <fill>
                <patternFill>
                  <bgColor rgb="FFFFFF00"/>
                </patternFill>
              </fill>
            </x14:dxf>
          </x14:cfRule>
          <xm:sqref>B24:E24</xm:sqref>
        </x14:conditionalFormatting>
        <x14:conditionalFormatting xmlns:xm="http://schemas.microsoft.com/office/excel/2006/main">
          <x14:cfRule type="expression" priority="17" id="{F5BDB481-18D2-4B77-BEBB-FBE556319CB2}">
            <xm:f>'Data 1'!$N$28=0.75</xm:f>
            <x14:dxf>
              <fill>
                <patternFill>
                  <bgColor rgb="FFFFFF00"/>
                </patternFill>
              </fill>
            </x14:dxf>
          </x14:cfRule>
          <xm:sqref>B25:E25</xm:sqref>
        </x14:conditionalFormatting>
        <x14:conditionalFormatting xmlns:xm="http://schemas.microsoft.com/office/excel/2006/main">
          <x14:cfRule type="expression" priority="16" id="{2D25CEF2-9C6B-4C79-86BF-399CE1D5BB88}">
            <xm:f>'Data 1'!$N$28=1</xm:f>
            <x14:dxf>
              <fill>
                <patternFill>
                  <bgColor rgb="FFFFFF00"/>
                </patternFill>
              </fill>
            </x14:dxf>
          </x14:cfRule>
          <xm:sqref>B26:E26</xm:sqref>
        </x14:conditionalFormatting>
        <x14:conditionalFormatting xmlns:xm="http://schemas.microsoft.com/office/excel/2006/main">
          <x14:cfRule type="expression" priority="9" id="{AD7187F6-EFDC-4068-AD53-6B65F6D300D4}">
            <xm:f>'Data 4'!$N$28=0.5</xm:f>
            <x14:dxf>
              <fill>
                <patternFill>
                  <bgColor rgb="FFFFFF00"/>
                </patternFill>
              </fill>
            </x14:dxf>
          </x14:cfRule>
          <xm:sqref>B32:E32</xm:sqref>
        </x14:conditionalFormatting>
        <x14:conditionalFormatting xmlns:xm="http://schemas.microsoft.com/office/excel/2006/main">
          <x14:cfRule type="expression" priority="8" id="{5CE4C0B7-7890-44B4-A08E-232BE872886E}">
            <xm:f>'Data 4'!$N$28=0.75</xm:f>
            <x14:dxf>
              <fill>
                <patternFill>
                  <bgColor rgb="FFFFFF00"/>
                </patternFill>
              </fill>
            </x14:dxf>
          </x14:cfRule>
          <xm:sqref>B33:E33</xm:sqref>
        </x14:conditionalFormatting>
        <x14:conditionalFormatting xmlns:xm="http://schemas.microsoft.com/office/excel/2006/main">
          <x14:cfRule type="expression" priority="7" id="{1C5368A5-51C5-46D1-8694-6BA3C6BD2B8F}">
            <xm:f>'Data 4'!$N$28=1</xm:f>
            <x14:dxf>
              <fill>
                <patternFill>
                  <bgColor rgb="FFFFFF00"/>
                </patternFill>
              </fill>
            </x14:dxf>
          </x14:cfRule>
          <xm:sqref>B34:E34</xm:sqref>
        </x14:conditionalFormatting>
        <x14:conditionalFormatting xmlns:xm="http://schemas.microsoft.com/office/excel/2006/main">
          <x14:cfRule type="expression" priority="15" id="{22390DE7-6A57-4E19-A903-B45E5F082C4A}">
            <xm:f>'Data 2'!$N$28=0.5</xm:f>
            <x14:dxf>
              <fill>
                <patternFill>
                  <bgColor rgb="FFFFFF00"/>
                </patternFill>
              </fill>
            </x14:dxf>
          </x14:cfRule>
          <xm:sqref>F24:I24</xm:sqref>
        </x14:conditionalFormatting>
        <x14:conditionalFormatting xmlns:xm="http://schemas.microsoft.com/office/excel/2006/main">
          <x14:cfRule type="expression" priority="14" id="{19141D1C-D55D-4CC4-A493-C718EF7175F1}">
            <xm:f>'Data 2'!$N$28=0.75</xm:f>
            <x14:dxf>
              <fill>
                <patternFill>
                  <bgColor rgb="FFFFFF00"/>
                </patternFill>
              </fill>
            </x14:dxf>
          </x14:cfRule>
          <xm:sqref>F25:I25</xm:sqref>
        </x14:conditionalFormatting>
        <x14:conditionalFormatting xmlns:xm="http://schemas.microsoft.com/office/excel/2006/main">
          <x14:cfRule type="expression" priority="13" id="{C0036F3F-48EA-4877-B5D8-F2E9F5007745}">
            <xm:f>'Data 2'!$N$28=1</xm:f>
            <x14:dxf>
              <fill>
                <patternFill>
                  <bgColor rgb="FFFFFF00"/>
                </patternFill>
              </fill>
            </x14:dxf>
          </x14:cfRule>
          <xm:sqref>F26:I26</xm:sqref>
        </x14:conditionalFormatting>
        <x14:conditionalFormatting xmlns:xm="http://schemas.microsoft.com/office/excel/2006/main">
          <x14:cfRule type="expression" priority="6" id="{EAB99E61-BB4C-436D-AFE3-088805ECCA22}">
            <xm:f>'Data 5'!$N$28=0.5</xm:f>
            <x14:dxf>
              <fill>
                <patternFill>
                  <bgColor rgb="FFFFFF00"/>
                </patternFill>
              </fill>
            </x14:dxf>
          </x14:cfRule>
          <xm:sqref>F32:I32</xm:sqref>
        </x14:conditionalFormatting>
        <x14:conditionalFormatting xmlns:xm="http://schemas.microsoft.com/office/excel/2006/main">
          <x14:cfRule type="expression" priority="5" id="{7DA0F263-89CD-4900-B36F-13DF2C779FC1}">
            <xm:f>'Data 5'!$N$28=0.75</xm:f>
            <x14:dxf>
              <fill>
                <patternFill>
                  <bgColor rgb="FFFFFF00"/>
                </patternFill>
              </fill>
            </x14:dxf>
          </x14:cfRule>
          <xm:sqref>F33:I33</xm:sqref>
        </x14:conditionalFormatting>
        <x14:conditionalFormatting xmlns:xm="http://schemas.microsoft.com/office/excel/2006/main">
          <x14:cfRule type="expression" priority="4" id="{F590CDC0-D208-4E00-BB20-062EEB7892CB}">
            <xm:f>'Data 5'!$N$28=1</xm:f>
            <x14:dxf>
              <fill>
                <patternFill>
                  <bgColor rgb="FFFFFF00"/>
                </patternFill>
              </fill>
            </x14:dxf>
          </x14:cfRule>
          <xm:sqref>F34:I34</xm:sqref>
        </x14:conditionalFormatting>
        <x14:conditionalFormatting xmlns:xm="http://schemas.microsoft.com/office/excel/2006/main">
          <x14:cfRule type="expression" priority="12" id="{09CA8956-B7D7-4005-B8E5-E93E1B81EAFE}">
            <xm:f>'Data 3'!$N$28=0.5</xm:f>
            <x14:dxf>
              <fill>
                <patternFill>
                  <bgColor rgb="FFFFFF00"/>
                </patternFill>
              </fill>
            </x14:dxf>
          </x14:cfRule>
          <xm:sqref>J24:M24</xm:sqref>
        </x14:conditionalFormatting>
        <x14:conditionalFormatting xmlns:xm="http://schemas.microsoft.com/office/excel/2006/main">
          <x14:cfRule type="expression" priority="11" id="{3E6C189E-CA78-4F24-BD8B-ACDE02D77FB1}">
            <xm:f>'Data 3'!$N$28=0.75</xm:f>
            <x14:dxf>
              <fill>
                <patternFill>
                  <bgColor rgb="FFFFFF00"/>
                </patternFill>
              </fill>
            </x14:dxf>
          </x14:cfRule>
          <xm:sqref>J25:M25</xm:sqref>
        </x14:conditionalFormatting>
        <x14:conditionalFormatting xmlns:xm="http://schemas.microsoft.com/office/excel/2006/main">
          <x14:cfRule type="expression" priority="10" id="{1A8A5BC8-E4E0-4860-B06D-F5A6840ECB67}">
            <xm:f>'Data 3'!$N$28=1</xm:f>
            <x14:dxf>
              <fill>
                <patternFill>
                  <bgColor rgb="FFFFFF00"/>
                </patternFill>
              </fill>
            </x14:dxf>
          </x14:cfRule>
          <xm:sqref>J26:M26</xm:sqref>
        </x14:conditionalFormatting>
        <x14:conditionalFormatting xmlns:xm="http://schemas.microsoft.com/office/excel/2006/main">
          <x14:cfRule type="expression" priority="3" id="{CFFCDA9D-B100-478F-ABCE-7974EB56A113}">
            <xm:f>'Data 6'!$N$28=0.5</xm:f>
            <x14:dxf>
              <fill>
                <patternFill>
                  <bgColor rgb="FFFFFF00"/>
                </patternFill>
              </fill>
            </x14:dxf>
          </x14:cfRule>
          <xm:sqref>J32:M32</xm:sqref>
        </x14:conditionalFormatting>
        <x14:conditionalFormatting xmlns:xm="http://schemas.microsoft.com/office/excel/2006/main">
          <x14:cfRule type="expression" priority="2" id="{DCF07C63-9859-4C5D-ABB8-A79F1A623F7E}">
            <xm:f>'Data 6'!$N$28=0.75</xm:f>
            <x14:dxf>
              <fill>
                <patternFill>
                  <bgColor rgb="FFFFFF00"/>
                </patternFill>
              </fill>
            </x14:dxf>
          </x14:cfRule>
          <xm:sqref>J33:M33</xm:sqref>
        </x14:conditionalFormatting>
        <x14:conditionalFormatting xmlns:xm="http://schemas.microsoft.com/office/excel/2006/main">
          <x14:cfRule type="expression" priority="1" id="{1809303B-F5ED-4022-AB05-2B2D62ACD07D}">
            <xm:f>'Data 6'!$N$28=1</xm:f>
            <x14:dxf>
              <fill>
                <patternFill>
                  <bgColor rgb="FFFFFF00"/>
                </patternFill>
              </fill>
            </x14:dxf>
          </x14:cfRule>
          <xm:sqref>J34:M34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3"/>
  <sheetViews>
    <sheetView workbookViewId="0">
      <selection activeCell="B31" sqref="B31:I32"/>
    </sheetView>
  </sheetViews>
  <sheetFormatPr defaultRowHeight="15"/>
  <cols>
    <col min="1" max="2" width="9.140625" style="98"/>
    <col min="3" max="3" width="16.85546875" style="98" customWidth="1"/>
    <col min="4" max="8" width="16.28515625" style="98" customWidth="1"/>
    <col min="9" max="9" width="16.85546875" style="98" customWidth="1"/>
    <col min="10" max="16384" width="9.140625" style="98"/>
  </cols>
  <sheetData>
    <row r="1" spans="1:9" ht="45" customHeight="1" thickBot="1">
      <c r="A1" s="331" t="s">
        <v>137</v>
      </c>
      <c r="B1" s="331"/>
      <c r="C1" s="331"/>
      <c r="D1" s="331"/>
      <c r="E1" s="331"/>
      <c r="F1" s="331"/>
      <c r="G1" s="331"/>
      <c r="H1" s="331"/>
      <c r="I1" s="331"/>
    </row>
    <row r="2" spans="1:9" ht="18.75" thickBot="1">
      <c r="A2" s="336" t="s">
        <v>138</v>
      </c>
      <c r="B2" s="337"/>
      <c r="C2" s="337"/>
      <c r="D2" s="337"/>
      <c r="E2" s="337"/>
      <c r="F2" s="337"/>
      <c r="G2" s="337"/>
      <c r="H2" s="337"/>
      <c r="I2" s="337"/>
    </row>
    <row r="3" spans="1:9" ht="15.75">
      <c r="A3" s="164" t="s">
        <v>23</v>
      </c>
      <c r="B3" s="338" t="str">
        <f>IF(Client!B2="","",Client!B2)</f>
        <v/>
      </c>
      <c r="C3" s="338"/>
      <c r="D3" s="338"/>
      <c r="E3" s="165" t="s">
        <v>139</v>
      </c>
      <c r="F3" s="339" t="str">
        <f>IF(Client!B5="","",Client!B5)</f>
        <v/>
      </c>
      <c r="G3" s="339"/>
      <c r="H3" s="339"/>
      <c r="I3" s="339"/>
    </row>
    <row r="4" spans="1:9" ht="16.5" thickBot="1">
      <c r="A4" s="166" t="s">
        <v>35</v>
      </c>
      <c r="B4" s="332" t="str">
        <f>IF(Client!B10="","",Client!B10)</f>
        <v/>
      </c>
      <c r="C4" s="332"/>
      <c r="D4" s="332"/>
      <c r="E4" s="332"/>
      <c r="F4" s="332"/>
      <c r="G4" s="332"/>
      <c r="H4" s="332"/>
      <c r="I4" s="332"/>
    </row>
    <row r="5" spans="1:9">
      <c r="A5" s="333" t="s">
        <v>140</v>
      </c>
      <c r="B5" s="334"/>
      <c r="C5" s="335"/>
      <c r="D5" s="109" t="str">
        <f>Recommendations!B20</f>
        <v>Zone ?</v>
      </c>
      <c r="E5" s="109" t="str">
        <f>Recommendations!F20</f>
        <v>Zone ?</v>
      </c>
      <c r="F5" s="109" t="str">
        <f>Recommendations!J20</f>
        <v>Zone ?</v>
      </c>
      <c r="G5" s="109" t="str">
        <f>Recommendations!B28</f>
        <v>Zone ?</v>
      </c>
      <c r="H5" s="109" t="str">
        <f>Recommendations!F28</f>
        <v>Zone ?</v>
      </c>
      <c r="I5" s="156" t="str">
        <f>Recommendations!J28</f>
        <v>Zone ?</v>
      </c>
    </row>
    <row r="6" spans="1:9" ht="15" customHeight="1">
      <c r="A6" s="340" t="s">
        <v>141</v>
      </c>
      <c r="B6" s="341"/>
      <c r="C6" s="342"/>
      <c r="D6" s="167" t="str">
        <f>IF('Data 1'!N11="","",'Data 1'!N11)</f>
        <v/>
      </c>
      <c r="E6" s="167" t="str">
        <f>IF('Data 2'!N11="","",'Data 2'!N11)</f>
        <v/>
      </c>
      <c r="F6" s="167" t="str">
        <f>IF('Data 3'!N11="","",'Data 3'!N11)</f>
        <v/>
      </c>
      <c r="G6" s="167" t="str">
        <f>IF('Data 4'!N11="","",'Data 4'!N11)</f>
        <v/>
      </c>
      <c r="H6" s="167" t="str">
        <f>IF('Data 5'!N11="","",'Data 5'!N11)</f>
        <v/>
      </c>
      <c r="I6" s="168" t="str">
        <f>IF('Data 6'!N11="","",'Data 6'!N11)</f>
        <v/>
      </c>
    </row>
    <row r="7" spans="1:9" ht="15" customHeight="1">
      <c r="A7" s="340" t="s">
        <v>142</v>
      </c>
      <c r="B7" s="341"/>
      <c r="C7" s="342"/>
      <c r="D7" s="167" t="str">
        <f>IF('Data 1'!N12="","",'Data 1'!N12)</f>
        <v/>
      </c>
      <c r="E7" s="167" t="str">
        <f>IF('Data 2'!N12="","",'Data 2'!N12)</f>
        <v/>
      </c>
      <c r="F7" s="167" t="str">
        <f>IF('Data 3'!N12="","",'Data 3'!N12)</f>
        <v/>
      </c>
      <c r="G7" s="167" t="str">
        <f>IF('Data 4'!N12="","",'Data 4'!N12)</f>
        <v/>
      </c>
      <c r="H7" s="167" t="str">
        <f>IF('Data 5'!N12="","",'Data 5'!N12)</f>
        <v/>
      </c>
      <c r="I7" s="168" t="str">
        <f>IF('Data 6'!N12="","",'Data 6'!N12)</f>
        <v/>
      </c>
    </row>
    <row r="8" spans="1:9" ht="15" customHeight="1">
      <c r="A8" s="346" t="s">
        <v>143</v>
      </c>
      <c r="B8" s="347"/>
      <c r="C8" s="348"/>
      <c r="D8" s="167" t="str">
        <f>IF('Data 1'!N13="","",'Data 1'!N13)</f>
        <v/>
      </c>
      <c r="E8" s="167" t="str">
        <f>IF('Data 2'!N13="","",'Data 2'!N13)</f>
        <v/>
      </c>
      <c r="F8" s="167" t="str">
        <f>IF('Data 3'!N13="","",'Data 3'!N13)</f>
        <v/>
      </c>
      <c r="G8" s="167" t="str">
        <f>IF('Data 4'!N13="","",'Data 4'!N13)</f>
        <v/>
      </c>
      <c r="H8" s="167" t="str">
        <f>IF('Data 5'!N13="","",'Data 5'!N13)</f>
        <v/>
      </c>
      <c r="I8" s="168" t="str">
        <f>IF('Data 6'!N13="","",'Data 6'!N13)</f>
        <v/>
      </c>
    </row>
    <row r="9" spans="1:9" ht="15" customHeight="1">
      <c r="A9" s="346" t="s">
        <v>144</v>
      </c>
      <c r="B9" s="347"/>
      <c r="C9" s="348"/>
      <c r="D9" s="167" t="str">
        <f>IF('Data 1'!N14="","",'Data 1'!N14)</f>
        <v/>
      </c>
      <c r="E9" s="167" t="str">
        <f>IF('Data 2'!N14="","",'Data 2'!N14)</f>
        <v/>
      </c>
      <c r="F9" s="167" t="str">
        <f>IF('Data 3'!N14="","",'Data 3'!N14)</f>
        <v/>
      </c>
      <c r="G9" s="167" t="str">
        <f>IF('Data 4'!N14="","",'Data 4'!N14)</f>
        <v/>
      </c>
      <c r="H9" s="167" t="str">
        <f>IF('Data 5'!N14="","",'Data 5'!N14)</f>
        <v/>
      </c>
      <c r="I9" s="168" t="str">
        <f>IF('Data 6'!N14="","",'Data 6'!N14)</f>
        <v/>
      </c>
    </row>
    <row r="10" spans="1:9" ht="15.75" customHeight="1">
      <c r="A10" s="352" t="s">
        <v>145</v>
      </c>
      <c r="B10" s="353"/>
      <c r="C10" s="354"/>
      <c r="D10" s="108" t="str">
        <f>Recommendations!B20</f>
        <v>Zone ?</v>
      </c>
      <c r="E10" s="108" t="str">
        <f>Recommendations!F20</f>
        <v>Zone ?</v>
      </c>
      <c r="F10" s="108" t="str">
        <f>Recommendations!J20</f>
        <v>Zone ?</v>
      </c>
      <c r="G10" s="108" t="str">
        <f>Recommendations!B28</f>
        <v>Zone ?</v>
      </c>
      <c r="H10" s="108" t="str">
        <f>Recommendations!F28</f>
        <v>Zone ?</v>
      </c>
      <c r="I10" s="157" t="str">
        <f>Recommendations!J28</f>
        <v>Zone ?</v>
      </c>
    </row>
    <row r="11" spans="1:9" ht="15" customHeight="1">
      <c r="A11" s="349" t="s">
        <v>146</v>
      </c>
      <c r="B11" s="350"/>
      <c r="C11" s="351"/>
      <c r="D11" s="169" t="str">
        <f>IF('Data 1'!N16="","",'Data 1'!N16)</f>
        <v/>
      </c>
      <c r="E11" s="169" t="str">
        <f>IF('Data 2'!N16="","",'Data 2'!N16)</f>
        <v/>
      </c>
      <c r="F11" s="169" t="str">
        <f>IF('Data 3'!N16="","",'Data 3'!N16)</f>
        <v/>
      </c>
      <c r="G11" s="169" t="str">
        <f>IF('Data 4'!N16="","",'Data 4'!N16)</f>
        <v/>
      </c>
      <c r="H11" s="169" t="str">
        <f>IF('Data 5'!N16="","",'Data 5'!N16)</f>
        <v/>
      </c>
      <c r="I11" s="168" t="str">
        <f>IF('Data 6'!N16="","",'Data 6'!N16)</f>
        <v/>
      </c>
    </row>
    <row r="12" spans="1:9" ht="15" customHeight="1">
      <c r="A12" s="343" t="s">
        <v>147</v>
      </c>
      <c r="B12" s="344"/>
      <c r="C12" s="345"/>
      <c r="D12" s="169" t="str">
        <f>IF('Data 1'!N17="","",'Data 1'!N17)</f>
        <v/>
      </c>
      <c r="E12" s="169" t="str">
        <f>IF('Data 2'!N17="","",'Data 2'!N17)</f>
        <v/>
      </c>
      <c r="F12" s="169" t="str">
        <f>IF('Data 3'!N17="","",'Data 3'!N17)</f>
        <v/>
      </c>
      <c r="G12" s="169" t="str">
        <f>IF('Data 4'!N17="","",'Data 4'!N17)</f>
        <v/>
      </c>
      <c r="H12" s="169" t="str">
        <f>IF('Data 5'!N17="","",'Data 5'!N17)</f>
        <v/>
      </c>
      <c r="I12" s="168" t="str">
        <f>IF('Data 6'!N17="","",'Data 6'!N17)</f>
        <v/>
      </c>
    </row>
    <row r="13" spans="1:9" ht="15" customHeight="1">
      <c r="A13" s="349" t="s">
        <v>148</v>
      </c>
      <c r="B13" s="350"/>
      <c r="C13" s="351"/>
      <c r="D13" s="169" t="str">
        <f>IF('Data 1'!N18="","",'Data 1'!N18)</f>
        <v/>
      </c>
      <c r="E13" s="169" t="str">
        <f>IF('Data 2'!N18="","",'Data 2'!N18)</f>
        <v/>
      </c>
      <c r="F13" s="169" t="str">
        <f>IF('Data 3'!N18="","",'Data 3'!N18)</f>
        <v/>
      </c>
      <c r="G13" s="169" t="str">
        <f>IF('Data 4'!N18="","",'Data 4'!N18)</f>
        <v/>
      </c>
      <c r="H13" s="169" t="str">
        <f>IF('Data 5'!N18="","",'Data 5'!N18)</f>
        <v/>
      </c>
      <c r="I13" s="168" t="str">
        <f>IF('Data 6'!N18="","",'Data 6'!N18)</f>
        <v/>
      </c>
    </row>
    <row r="14" spans="1:9" ht="15" customHeight="1">
      <c r="A14" s="349" t="s">
        <v>149</v>
      </c>
      <c r="B14" s="350"/>
      <c r="C14" s="351"/>
      <c r="D14" s="169" t="str">
        <f>IF('Data 1'!N20="","",'Data 1'!N20)</f>
        <v/>
      </c>
      <c r="E14" s="169" t="str">
        <f>IF('Data 2'!N20="","",'Data 2'!N20)</f>
        <v/>
      </c>
      <c r="F14" s="169" t="str">
        <f>IF('Data 3'!N20="","",'Data 3'!N20)</f>
        <v/>
      </c>
      <c r="G14" s="169" t="str">
        <f>IF('Data 4'!N20="","",'Data 4'!N20)</f>
        <v/>
      </c>
      <c r="H14" s="169" t="str">
        <f>IF('Data 5'!N20="","",'Data 5'!N20)</f>
        <v/>
      </c>
      <c r="I14" s="168" t="str">
        <f>IF('Data 6'!N20="","",'Data 6'!N20)</f>
        <v/>
      </c>
    </row>
    <row r="15" spans="1:9" ht="15" customHeight="1">
      <c r="A15" s="343" t="s">
        <v>150</v>
      </c>
      <c r="B15" s="344"/>
      <c r="C15" s="345"/>
      <c r="D15" s="167" t="str">
        <f>IF('Data 1'!N21="","",'Data 1'!N21)</f>
        <v/>
      </c>
      <c r="E15" s="169" t="str">
        <f>IF('Data 2'!N21="","",'Data 2'!N21)</f>
        <v/>
      </c>
      <c r="F15" s="169" t="str">
        <f>IF('Data 3'!N21="","",'Data 3'!N21)</f>
        <v/>
      </c>
      <c r="G15" s="169" t="str">
        <f>IF('Data 4'!N21="","",'Data 4'!N21)</f>
        <v/>
      </c>
      <c r="H15" s="169" t="str">
        <f>IF('Data 5'!N21="","",'Data 5'!N21)</f>
        <v/>
      </c>
      <c r="I15" s="168" t="str">
        <f>IF('Data 6'!N21="","",'Data 6'!N21)</f>
        <v/>
      </c>
    </row>
    <row r="16" spans="1:9" ht="15" customHeight="1">
      <c r="A16" s="343" t="s">
        <v>151</v>
      </c>
      <c r="B16" s="344"/>
      <c r="C16" s="345"/>
      <c r="D16" s="167" t="str">
        <f>IF('Data 1'!N22="","",'Data 1'!N22)</f>
        <v/>
      </c>
      <c r="E16" s="169" t="str">
        <f>IF('Data 2'!N22="","",'Data 2'!N22)</f>
        <v/>
      </c>
      <c r="F16" s="169" t="str">
        <f>IF('Data 3'!N22="","",'Data 3'!N22)</f>
        <v/>
      </c>
      <c r="G16" s="169" t="str">
        <f>IF('Data 4'!N22="","",'Data 4'!N22)</f>
        <v/>
      </c>
      <c r="H16" s="169" t="str">
        <f>IF('Data 5'!N22="","",'Data 5'!N22)</f>
        <v/>
      </c>
      <c r="I16" s="168" t="str">
        <f>IF('Data 6'!N22="","",'Data 6'!N22)</f>
        <v/>
      </c>
    </row>
    <row r="17" spans="1:9" ht="15" customHeight="1">
      <c r="A17" s="349" t="s">
        <v>152</v>
      </c>
      <c r="B17" s="350"/>
      <c r="C17" s="351"/>
      <c r="D17" s="167" t="str">
        <f>IF('Data 1'!N23="","",'Data 1'!N23)</f>
        <v/>
      </c>
      <c r="E17" s="169" t="str">
        <f>IF('Data 2'!N23="","",'Data 2'!N23)</f>
        <v/>
      </c>
      <c r="F17" s="169" t="str">
        <f>IF('Data 3'!N23="","",'Data 3'!N23)</f>
        <v/>
      </c>
      <c r="G17" s="169" t="str">
        <f>IF('Data 4'!N23="","",'Data 4'!N23)</f>
        <v/>
      </c>
      <c r="H17" s="169" t="str">
        <f>IF('Data 5'!N23="","",'Data 5'!N23)</f>
        <v/>
      </c>
      <c r="I17" s="168" t="str">
        <f>IF('Data 6'!N23="","",'Data 6'!N23)</f>
        <v/>
      </c>
    </row>
    <row r="18" spans="1:9" ht="15" customHeight="1">
      <c r="A18" s="349" t="s">
        <v>153</v>
      </c>
      <c r="B18" s="350"/>
      <c r="C18" s="351"/>
      <c r="D18" s="167" t="str">
        <f>IF('Data 1'!N24="","",'Data 1'!N24)</f>
        <v/>
      </c>
      <c r="E18" s="169" t="str">
        <f>IF('Data 2'!N24="","",'Data 2'!N24)</f>
        <v/>
      </c>
      <c r="F18" s="169" t="str">
        <f>IF('Data 3'!N24="","",'Data 3'!N24)</f>
        <v/>
      </c>
      <c r="G18" s="169" t="str">
        <f>IF('Data 4'!N24="","",'Data 4'!N24)</f>
        <v/>
      </c>
      <c r="H18" s="169" t="str">
        <f>IF('Data 5'!N24="","",'Data 5'!N24)</f>
        <v/>
      </c>
      <c r="I18" s="168" t="str">
        <f>IF('Data 6'!N24="","",'Data 6'!N24)</f>
        <v/>
      </c>
    </row>
    <row r="19" spans="1:9" ht="15" customHeight="1">
      <c r="A19" s="343" t="s">
        <v>154</v>
      </c>
      <c r="B19" s="344"/>
      <c r="C19" s="345"/>
      <c r="D19" s="167" t="str">
        <f>IF('Data 1'!N25="","",'Data 1'!N25)</f>
        <v/>
      </c>
      <c r="E19" s="169" t="str">
        <f>IF('Data 2'!N25="","",'Data 2'!N25)</f>
        <v/>
      </c>
      <c r="F19" s="169" t="str">
        <f>IF('Data 3'!N25="","",'Data 3'!N25)</f>
        <v/>
      </c>
      <c r="G19" s="169" t="str">
        <f>IF('Data 4'!N25="","",'Data 4'!N25)</f>
        <v/>
      </c>
      <c r="H19" s="169" t="str">
        <f>IF('Data 5'!N25="","",'Data 5'!N25)</f>
        <v/>
      </c>
      <c r="I19" s="168" t="str">
        <f>IF('Data 6'!N25="","",'Data 6'!N25)</f>
        <v/>
      </c>
    </row>
    <row r="20" spans="1:9" ht="15.75" customHeight="1">
      <c r="A20" s="172" t="s">
        <v>155</v>
      </c>
      <c r="B20" s="173"/>
      <c r="C20" s="173"/>
      <c r="D20" s="173"/>
      <c r="E20" s="173"/>
      <c r="F20" s="173"/>
      <c r="G20" s="173"/>
      <c r="H20" s="173"/>
      <c r="I20" s="173"/>
    </row>
    <row r="21" spans="1:9" ht="15.75" customHeight="1">
      <c r="A21" s="170" t="str">
        <f>D5</f>
        <v>Zone ?</v>
      </c>
      <c r="B21" s="330" t="str">
        <f>IF('Data 1'!A29="","",'Data 1'!A29)</f>
        <v/>
      </c>
      <c r="C21" s="330"/>
      <c r="D21" s="330"/>
      <c r="E21" s="330"/>
      <c r="F21" s="330"/>
      <c r="G21" s="330"/>
      <c r="H21" s="330"/>
      <c r="I21" s="330"/>
    </row>
    <row r="22" spans="1:9" ht="15.75" customHeight="1">
      <c r="A22" s="170"/>
      <c r="B22" s="330"/>
      <c r="C22" s="330"/>
      <c r="D22" s="330"/>
      <c r="E22" s="330"/>
      <c r="F22" s="330"/>
      <c r="G22" s="330"/>
      <c r="H22" s="330"/>
      <c r="I22" s="330"/>
    </row>
    <row r="23" spans="1:9" ht="15.75" customHeight="1">
      <c r="A23" s="170" t="str">
        <f>E5</f>
        <v>Zone ?</v>
      </c>
      <c r="B23" s="330" t="str">
        <f>IF('Data 2'!A29="","",'Data 2'!A29)</f>
        <v/>
      </c>
      <c r="C23" s="330"/>
      <c r="D23" s="330"/>
      <c r="E23" s="330"/>
      <c r="F23" s="330"/>
      <c r="G23" s="330"/>
      <c r="H23" s="330"/>
      <c r="I23" s="330"/>
    </row>
    <row r="24" spans="1:9" ht="15.75" customHeight="1">
      <c r="A24" s="170"/>
      <c r="B24" s="330"/>
      <c r="C24" s="330"/>
      <c r="D24" s="330"/>
      <c r="E24" s="330"/>
      <c r="F24" s="330"/>
      <c r="G24" s="330"/>
      <c r="H24" s="330"/>
      <c r="I24" s="330"/>
    </row>
    <row r="25" spans="1:9" ht="15.75" customHeight="1">
      <c r="A25" s="170" t="str">
        <f>F5</f>
        <v>Zone ?</v>
      </c>
      <c r="B25" s="330" t="str">
        <f>IF('Data 3'!A29="","",'Data 3'!A29)</f>
        <v/>
      </c>
      <c r="C25" s="330"/>
      <c r="D25" s="330"/>
      <c r="E25" s="330"/>
      <c r="F25" s="330"/>
      <c r="G25" s="330"/>
      <c r="H25" s="330"/>
      <c r="I25" s="330"/>
    </row>
    <row r="26" spans="1:9" ht="15.75" customHeight="1">
      <c r="A26" s="170"/>
      <c r="B26" s="330"/>
      <c r="C26" s="330"/>
      <c r="D26" s="330"/>
      <c r="E26" s="330"/>
      <c r="F26" s="330"/>
      <c r="G26" s="330"/>
      <c r="H26" s="330"/>
      <c r="I26" s="330"/>
    </row>
    <row r="27" spans="1:9" ht="15.75" customHeight="1">
      <c r="A27" s="170" t="str">
        <f>G5</f>
        <v>Zone ?</v>
      </c>
      <c r="B27" s="330" t="str">
        <f>IF('Data 4'!A29="","",'Data 4'!A29)</f>
        <v/>
      </c>
      <c r="C27" s="330"/>
      <c r="D27" s="330"/>
      <c r="E27" s="330"/>
      <c r="F27" s="330"/>
      <c r="G27" s="330"/>
      <c r="H27" s="330"/>
      <c r="I27" s="330"/>
    </row>
    <row r="28" spans="1:9" ht="15.75" customHeight="1">
      <c r="A28" s="170"/>
      <c r="B28" s="330"/>
      <c r="C28" s="330"/>
      <c r="D28" s="330"/>
      <c r="E28" s="330"/>
      <c r="F28" s="330"/>
      <c r="G28" s="330"/>
      <c r="H28" s="330"/>
      <c r="I28" s="330"/>
    </row>
    <row r="29" spans="1:9" ht="15.75" customHeight="1">
      <c r="A29" s="170" t="str">
        <f>H5</f>
        <v>Zone ?</v>
      </c>
      <c r="B29" s="330" t="str">
        <f>IF('Data 5'!A29="","",'Data 5'!A29)</f>
        <v/>
      </c>
      <c r="C29" s="330"/>
      <c r="D29" s="330"/>
      <c r="E29" s="330"/>
      <c r="F29" s="330"/>
      <c r="G29" s="330"/>
      <c r="H29" s="330"/>
      <c r="I29" s="330"/>
    </row>
    <row r="30" spans="1:9" ht="15.75" customHeight="1">
      <c r="A30" s="170"/>
      <c r="B30" s="330"/>
      <c r="C30" s="330"/>
      <c r="D30" s="330"/>
      <c r="E30" s="330"/>
      <c r="F30" s="330"/>
      <c r="G30" s="330"/>
      <c r="H30" s="330"/>
      <c r="I30" s="330"/>
    </row>
    <row r="31" spans="1:9" ht="15.75" customHeight="1">
      <c r="A31" s="170" t="str">
        <f>I5</f>
        <v>Zone ?</v>
      </c>
      <c r="B31" s="355" t="str">
        <f>IF('Data 6'!A29="","",'Data 6'!A29)</f>
        <v/>
      </c>
      <c r="C31" s="355"/>
      <c r="D31" s="355"/>
      <c r="E31" s="355"/>
      <c r="F31" s="355"/>
      <c r="G31" s="355"/>
      <c r="H31" s="355"/>
      <c r="I31" s="355"/>
    </row>
    <row r="32" spans="1:9" ht="15.75" customHeight="1">
      <c r="A32" s="171"/>
      <c r="B32" s="355"/>
      <c r="C32" s="355"/>
      <c r="D32" s="355"/>
      <c r="E32" s="355"/>
      <c r="F32" s="355"/>
      <c r="G32" s="355"/>
      <c r="H32" s="355"/>
      <c r="I32" s="355"/>
    </row>
    <row r="33" spans="1:9" ht="16.5" customHeight="1">
      <c r="A33" s="102" t="s">
        <v>156</v>
      </c>
      <c r="B33" s="102"/>
      <c r="C33" s="102"/>
      <c r="D33" s="102"/>
      <c r="E33" s="102"/>
      <c r="F33" s="102"/>
      <c r="G33" s="102"/>
      <c r="H33" s="102"/>
      <c r="I33" s="102"/>
    </row>
  </sheetData>
  <sheetProtection algorithmName="SHA-512" hashValue="iQWQ5lRUSFgCockJP4Ncl46l51XNpQqP+37o9pN6UQt5mKm3/iGAy+SarXLnx0Wnq0tXtG8Ws22LU8Jg6FikkA==" saltValue="AONj4HLwtH1s76sVKR6fEQ==" spinCount="100000" sheet="1" objects="1" scenarios="1"/>
  <mergeCells count="26">
    <mergeCell ref="B23:I24"/>
    <mergeCell ref="B25:I26"/>
    <mergeCell ref="B27:I28"/>
    <mergeCell ref="B29:I30"/>
    <mergeCell ref="B31:I32"/>
    <mergeCell ref="A14:C14"/>
    <mergeCell ref="A15:C15"/>
    <mergeCell ref="A16:C16"/>
    <mergeCell ref="A17:C17"/>
    <mergeCell ref="A18:C18"/>
    <mergeCell ref="B21:I22"/>
    <mergeCell ref="A1:I1"/>
    <mergeCell ref="B4:I4"/>
    <mergeCell ref="A5:C5"/>
    <mergeCell ref="A2:I2"/>
    <mergeCell ref="B3:D3"/>
    <mergeCell ref="F3:I3"/>
    <mergeCell ref="A6:C6"/>
    <mergeCell ref="A19:C19"/>
    <mergeCell ref="A7:C7"/>
    <mergeCell ref="A8:C8"/>
    <mergeCell ref="A9:C9"/>
    <mergeCell ref="A11:C11"/>
    <mergeCell ref="A12:C12"/>
    <mergeCell ref="A13:C13"/>
    <mergeCell ref="A10:C10"/>
  </mergeCells>
  <pageMargins left="0.25" right="0.25" top="0.25" bottom="0.2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workbookViewId="0">
      <selection activeCell="B2" sqref="B2:D2"/>
    </sheetView>
  </sheetViews>
  <sheetFormatPr defaultRowHeight="15"/>
  <cols>
    <col min="1" max="1" width="19.85546875" style="98" bestFit="1" customWidth="1"/>
    <col min="2" max="2" width="27.42578125" style="98" customWidth="1"/>
    <col min="3" max="3" width="12" style="98" customWidth="1"/>
    <col min="4" max="4" width="14.42578125" style="98" customWidth="1"/>
    <col min="5" max="5" width="9.140625" style="98"/>
    <col min="6" max="6" width="11.28515625" style="98" bestFit="1" customWidth="1"/>
    <col min="7" max="16384" width="9.140625" style="98"/>
  </cols>
  <sheetData>
    <row r="1" spans="1:8">
      <c r="H1" s="98" t="s">
        <v>22</v>
      </c>
    </row>
    <row r="2" spans="1:8">
      <c r="A2" s="100" t="s">
        <v>23</v>
      </c>
      <c r="B2" s="177"/>
      <c r="C2" s="177"/>
      <c r="D2" s="177"/>
      <c r="H2" s="98" t="s">
        <v>24</v>
      </c>
    </row>
    <row r="3" spans="1:8">
      <c r="A3" s="100" t="s">
        <v>25</v>
      </c>
      <c r="B3" s="179"/>
      <c r="C3" s="179"/>
      <c r="D3" s="179"/>
      <c r="H3" s="98" t="s">
        <v>26</v>
      </c>
    </row>
    <row r="4" spans="1:8">
      <c r="A4" s="100" t="s">
        <v>27</v>
      </c>
      <c r="B4" s="178"/>
      <c r="C4" s="178"/>
      <c r="D4" s="178"/>
      <c r="E4" s="98" t="s">
        <v>28</v>
      </c>
      <c r="F4" s="99"/>
      <c r="H4" s="98" t="s">
        <v>29</v>
      </c>
    </row>
    <row r="5" spans="1:8">
      <c r="A5" s="100" t="s">
        <v>30</v>
      </c>
      <c r="B5" s="178"/>
      <c r="C5" s="178"/>
      <c r="D5" s="178"/>
    </row>
    <row r="6" spans="1:8">
      <c r="A6" s="100" t="s">
        <v>31</v>
      </c>
      <c r="B6" s="99"/>
      <c r="C6" s="100" t="s">
        <v>32</v>
      </c>
      <c r="D6" s="101"/>
    </row>
    <row r="7" spans="1:8">
      <c r="A7" s="100" t="s">
        <v>33</v>
      </c>
      <c r="B7" s="178"/>
      <c r="C7" s="177"/>
      <c r="D7" s="178"/>
    </row>
    <row r="8" spans="1:8">
      <c r="A8" s="98" t="s">
        <v>34</v>
      </c>
      <c r="B8" s="99"/>
    </row>
    <row r="10" spans="1:8">
      <c r="A10" s="100" t="s">
        <v>35</v>
      </c>
      <c r="B10" s="177"/>
      <c r="C10" s="177"/>
      <c r="D10" s="177"/>
    </row>
  </sheetData>
  <sheetProtection password="CC60" sheet="1" objects="1" scenarios="1"/>
  <mergeCells count="6">
    <mergeCell ref="B10:D10"/>
    <mergeCell ref="B7:D7"/>
    <mergeCell ref="B2:D2"/>
    <mergeCell ref="B3:D3"/>
    <mergeCell ref="B4:D4"/>
    <mergeCell ref="B5:D5"/>
  </mergeCells>
  <dataValidations count="1">
    <dataValidation type="list" allowBlank="1" showInputMessage="1" showErrorMessage="1" sqref="F4" xr:uid="{00000000-0002-0000-0100-000000000000}">
      <formula1>$H$1:$H$4</formula1>
    </dataValidation>
  </dataValidation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85" zoomScaleNormal="85" workbookViewId="0">
      <selection activeCell="E36" sqref="E36"/>
    </sheetView>
  </sheetViews>
  <sheetFormatPr defaultRowHeight="15"/>
  <cols>
    <col min="1" max="1" width="20" style="92" bestFit="1" customWidth="1"/>
    <col min="2" max="3" width="9.140625" style="92"/>
    <col min="4" max="4" width="20.5703125" style="92" bestFit="1" customWidth="1"/>
    <col min="5" max="16384" width="9.140625" style="92"/>
  </cols>
  <sheetData>
    <row r="1" spans="1:4">
      <c r="A1" s="91" t="s">
        <v>36</v>
      </c>
      <c r="D1" s="93" t="s">
        <v>37</v>
      </c>
    </row>
    <row r="2" spans="1:4">
      <c r="A2" s="94" t="s">
        <v>38</v>
      </c>
      <c r="B2" s="79"/>
      <c r="D2" s="96"/>
    </row>
    <row r="3" spans="1:4">
      <c r="A3" s="94" t="s">
        <v>39</v>
      </c>
      <c r="B3" s="79"/>
      <c r="D3" s="96"/>
    </row>
    <row r="4" spans="1:4">
      <c r="D4" s="96"/>
    </row>
    <row r="5" spans="1:4">
      <c r="A5" s="95" t="s">
        <v>40</v>
      </c>
      <c r="B5" s="92">
        <f>B2*B3</f>
        <v>0</v>
      </c>
      <c r="D5" s="96"/>
    </row>
    <row r="6" spans="1:4">
      <c r="D6" s="96"/>
    </row>
    <row r="7" spans="1:4">
      <c r="A7" s="91" t="s">
        <v>41</v>
      </c>
      <c r="D7" s="96"/>
    </row>
    <row r="8" spans="1:4">
      <c r="A8" s="94" t="s">
        <v>38</v>
      </c>
      <c r="B8" s="79"/>
      <c r="D8" s="96"/>
    </row>
    <row r="9" spans="1:4">
      <c r="A9" s="94" t="s">
        <v>42</v>
      </c>
      <c r="B9" s="79"/>
      <c r="D9" s="96"/>
    </row>
    <row r="10" spans="1:4">
      <c r="D10" s="96"/>
    </row>
    <row r="11" spans="1:4">
      <c r="A11" s="95" t="s">
        <v>40</v>
      </c>
      <c r="B11" s="92">
        <f>B8*(B9/2)</f>
        <v>0</v>
      </c>
      <c r="D11" s="96"/>
    </row>
    <row r="12" spans="1:4">
      <c r="D12" s="96"/>
    </row>
    <row r="13" spans="1:4">
      <c r="A13" s="91" t="s">
        <v>43</v>
      </c>
      <c r="D13" s="96"/>
    </row>
    <row r="14" spans="1:4">
      <c r="A14" s="94" t="s">
        <v>44</v>
      </c>
      <c r="B14" s="79"/>
      <c r="D14" s="96"/>
    </row>
    <row r="15" spans="1:4">
      <c r="A15" s="94" t="s">
        <v>45</v>
      </c>
      <c r="B15" s="79"/>
      <c r="D15" s="96"/>
    </row>
    <row r="16" spans="1:4">
      <c r="A16" s="94" t="s">
        <v>38</v>
      </c>
      <c r="B16" s="79"/>
      <c r="D16" s="96"/>
    </row>
    <row r="17" spans="1:4">
      <c r="A17" s="95" t="s">
        <v>40</v>
      </c>
      <c r="B17" s="92">
        <f>((B14+B15)/2)*B16</f>
        <v>0</v>
      </c>
      <c r="D17" s="96"/>
    </row>
    <row r="18" spans="1:4">
      <c r="D18" s="96"/>
    </row>
    <row r="19" spans="1:4">
      <c r="A19" s="91" t="s">
        <v>46</v>
      </c>
      <c r="D19" s="96"/>
    </row>
    <row r="20" spans="1:4">
      <c r="A20" s="94" t="s">
        <v>39</v>
      </c>
      <c r="B20" s="79"/>
      <c r="D20" s="96"/>
    </row>
    <row r="21" spans="1:4">
      <c r="A21" s="94" t="s">
        <v>38</v>
      </c>
      <c r="B21" s="79"/>
      <c r="D21" s="96"/>
    </row>
    <row r="22" spans="1:4">
      <c r="D22" s="96"/>
    </row>
    <row r="23" spans="1:4">
      <c r="A23" s="95" t="s">
        <v>40</v>
      </c>
      <c r="B23" s="92">
        <f>B20*B21</f>
        <v>0</v>
      </c>
      <c r="D23" s="96"/>
    </row>
    <row r="24" spans="1:4">
      <c r="D24" s="96"/>
    </row>
    <row r="25" spans="1:4">
      <c r="A25" s="91" t="s">
        <v>47</v>
      </c>
      <c r="D25" s="96"/>
    </row>
    <row r="26" spans="1:4">
      <c r="A26" s="94" t="s">
        <v>48</v>
      </c>
      <c r="B26" s="79"/>
      <c r="D26" s="96"/>
    </row>
    <row r="27" spans="1:4">
      <c r="D27" s="96"/>
    </row>
    <row r="28" spans="1:4">
      <c r="D28" s="96"/>
    </row>
    <row r="29" spans="1:4" ht="15.75" thickBot="1">
      <c r="A29" s="95" t="s">
        <v>40</v>
      </c>
      <c r="B29" s="92">
        <f>((B26/2)*(B26/2))*3.14</f>
        <v>0</v>
      </c>
      <c r="D29" s="97"/>
    </row>
    <row r="30" spans="1:4">
      <c r="D30" s="92">
        <f>SUM(D2:D29)</f>
        <v>0</v>
      </c>
    </row>
  </sheetData>
  <sheetProtection algorithmName="SHA-512" hashValue="Fq7vB7yXRYp0+JSsPsQ92YsrlCkDJaUJin2MGFHi0yNuIN1mJjUh1EwslH2Gh/l3uWRxX1+/C0av07BC//YfGQ==" saltValue="tJ/ZaGShJdga4mC7MJTbX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workbookViewId="0">
      <selection activeCell="N27" sqref="N27:N28"/>
    </sheetView>
  </sheetViews>
  <sheetFormatPr defaultRowHeight="15"/>
  <cols>
    <col min="1" max="1" width="10.140625" style="86" customWidth="1"/>
    <col min="2" max="5" width="9.140625" style="86"/>
    <col min="6" max="6" width="9.140625" style="86" customWidth="1"/>
    <col min="7" max="7" width="12.140625" style="86" bestFit="1" customWidth="1"/>
    <col min="8" max="8" width="9.140625" style="86"/>
    <col min="9" max="9" width="9.140625" style="86" customWidth="1"/>
    <col min="10" max="11" width="6.7109375" style="86" customWidth="1"/>
    <col min="12" max="12" width="9.140625" style="86"/>
    <col min="13" max="13" width="30.5703125" style="86" customWidth="1"/>
    <col min="14" max="19" width="9.140625" style="86"/>
    <col min="20" max="20" width="10.28515625" style="86" bestFit="1" customWidth="1"/>
    <col min="21" max="16384" width="9.140625" style="86"/>
  </cols>
  <sheetData>
    <row r="1" spans="1:22">
      <c r="A1" s="196" t="s">
        <v>49</v>
      </c>
      <c r="B1" s="197"/>
      <c r="C1" s="197"/>
      <c r="D1" s="197"/>
      <c r="E1" s="197"/>
      <c r="F1" s="197"/>
      <c r="G1" s="197"/>
      <c r="H1" s="197"/>
      <c r="I1" s="198"/>
      <c r="J1" s="197"/>
      <c r="K1" s="197"/>
      <c r="L1" s="197"/>
      <c r="M1" s="197"/>
      <c r="N1" s="199"/>
      <c r="P1" s="86" t="s">
        <v>50</v>
      </c>
      <c r="Q1" s="86" t="s">
        <v>51</v>
      </c>
      <c r="R1" s="86" t="s">
        <v>52</v>
      </c>
      <c r="S1" s="86" t="s">
        <v>53</v>
      </c>
      <c r="T1" s="86" t="s">
        <v>54</v>
      </c>
      <c r="U1" s="86" t="s">
        <v>55</v>
      </c>
      <c r="V1" s="86">
        <v>0.5</v>
      </c>
    </row>
    <row r="2" spans="1:22">
      <c r="A2" s="193" t="s">
        <v>56</v>
      </c>
      <c r="B2" s="194"/>
      <c r="C2" s="194"/>
      <c r="D2" s="194"/>
      <c r="E2" s="194"/>
      <c r="F2" s="195"/>
      <c r="G2" s="86" t="s">
        <v>57</v>
      </c>
      <c r="H2" s="86">
        <f>ROUND(Formulas!F1/4,0)</f>
        <v>0</v>
      </c>
      <c r="I2" s="127" t="s">
        <v>58</v>
      </c>
      <c r="M2" s="86" t="s">
        <v>59</v>
      </c>
      <c r="N2" s="86">
        <f>COUNTA(I3:I25)</f>
        <v>0</v>
      </c>
      <c r="P2" s="86" t="s">
        <v>60</v>
      </c>
      <c r="Q2" s="86" t="s">
        <v>61</v>
      </c>
      <c r="R2" s="86" t="s">
        <v>62</v>
      </c>
      <c r="S2" s="86" t="s">
        <v>63</v>
      </c>
      <c r="T2" s="86" t="s">
        <v>64</v>
      </c>
      <c r="U2" s="86" t="s">
        <v>65</v>
      </c>
      <c r="V2" s="86">
        <v>0.75</v>
      </c>
    </row>
    <row r="3" spans="1:22">
      <c r="A3" s="111"/>
      <c r="B3" s="79"/>
      <c r="C3" s="79"/>
      <c r="D3" s="79"/>
      <c r="E3" s="79"/>
      <c r="F3" s="112"/>
      <c r="I3" s="96"/>
      <c r="L3" s="200" t="s">
        <v>66</v>
      </c>
      <c r="M3" s="200"/>
      <c r="N3" s="86">
        <f>(H4+(H5/60))</f>
        <v>0</v>
      </c>
      <c r="Q3" s="86" t="s">
        <v>29</v>
      </c>
      <c r="R3" s="86" t="s">
        <v>67</v>
      </c>
      <c r="S3" s="86" t="s">
        <v>62</v>
      </c>
      <c r="T3" s="86" t="s">
        <v>68</v>
      </c>
      <c r="V3" s="86">
        <v>1</v>
      </c>
    </row>
    <row r="4" spans="1:22">
      <c r="A4" s="111"/>
      <c r="B4" s="79"/>
      <c r="C4" s="79"/>
      <c r="D4" s="79"/>
      <c r="E4" s="79"/>
      <c r="F4" s="112"/>
      <c r="G4" s="116" t="s">
        <v>69</v>
      </c>
      <c r="H4" s="124"/>
      <c r="I4" s="96"/>
      <c r="K4" s="193" t="s">
        <v>70</v>
      </c>
      <c r="L4" s="194"/>
      <c r="M4" s="194"/>
      <c r="N4" s="195"/>
      <c r="S4" s="86" t="s">
        <v>71</v>
      </c>
    </row>
    <row r="5" spans="1:22">
      <c r="A5" s="111"/>
      <c r="B5" s="79"/>
      <c r="C5" s="79"/>
      <c r="D5" s="79"/>
      <c r="E5" s="79"/>
      <c r="F5" s="112"/>
      <c r="G5" s="113" t="s">
        <v>72</v>
      </c>
      <c r="H5" s="99"/>
      <c r="I5" s="96"/>
      <c r="K5" s="189" t="s">
        <v>73</v>
      </c>
      <c r="L5" s="190"/>
      <c r="M5" s="190"/>
      <c r="N5" s="117"/>
      <c r="S5" s="86" t="s">
        <v>74</v>
      </c>
    </row>
    <row r="6" spans="1:22">
      <c r="A6" s="111"/>
      <c r="B6" s="79"/>
      <c r="C6" s="79"/>
      <c r="D6" s="79"/>
      <c r="E6" s="79"/>
      <c r="F6" s="112"/>
      <c r="I6" s="96"/>
      <c r="K6" s="180" t="s">
        <v>75</v>
      </c>
      <c r="L6" s="181"/>
      <c r="M6" s="181"/>
      <c r="N6" s="112"/>
    </row>
    <row r="7" spans="1:22">
      <c r="A7" s="111"/>
      <c r="B7" s="79"/>
      <c r="C7" s="79"/>
      <c r="D7" s="79"/>
      <c r="E7" s="79"/>
      <c r="F7" s="112"/>
      <c r="I7" s="96"/>
      <c r="K7" s="180" t="s">
        <v>76</v>
      </c>
      <c r="L7" s="181"/>
      <c r="M7" s="181"/>
      <c r="N7" s="112"/>
    </row>
    <row r="8" spans="1:22">
      <c r="A8" s="111"/>
      <c r="B8" s="79"/>
      <c r="C8" s="79"/>
      <c r="D8" s="79"/>
      <c r="E8" s="79"/>
      <c r="F8" s="112"/>
      <c r="I8" s="96"/>
      <c r="K8" s="180" t="s">
        <v>77</v>
      </c>
      <c r="L8" s="181"/>
      <c r="M8" s="181"/>
      <c r="N8" s="112"/>
    </row>
    <row r="9" spans="1:22">
      <c r="A9" s="111"/>
      <c r="B9" s="79"/>
      <c r="C9" s="79"/>
      <c r="D9" s="79"/>
      <c r="E9" s="79"/>
      <c r="F9" s="112"/>
      <c r="I9" s="96"/>
      <c r="K9" s="191" t="s">
        <v>78</v>
      </c>
      <c r="L9" s="192"/>
      <c r="M9" s="192"/>
      <c r="N9" s="118"/>
    </row>
    <row r="10" spans="1:22">
      <c r="A10" s="111"/>
      <c r="B10" s="79"/>
      <c r="C10" s="79"/>
      <c r="D10" s="79"/>
      <c r="E10" s="79"/>
      <c r="F10" s="112"/>
      <c r="I10" s="96"/>
      <c r="K10" s="193" t="s">
        <v>79</v>
      </c>
      <c r="L10" s="194"/>
      <c r="M10" s="194"/>
      <c r="N10" s="195"/>
    </row>
    <row r="11" spans="1:22">
      <c r="A11" s="111"/>
      <c r="B11" s="79"/>
      <c r="C11" s="79"/>
      <c r="D11" s="79"/>
      <c r="E11" s="79"/>
      <c r="F11" s="112"/>
      <c r="I11" s="96"/>
      <c r="K11" s="189" t="str">
        <f>'Site Eval'!A6</f>
        <v>Dry Spots (X)</v>
      </c>
      <c r="L11" s="190"/>
      <c r="M11" s="190"/>
      <c r="N11" s="163"/>
    </row>
    <row r="12" spans="1:22">
      <c r="A12" s="111"/>
      <c r="B12" s="79"/>
      <c r="C12" s="79"/>
      <c r="D12" s="79"/>
      <c r="E12" s="79"/>
      <c r="F12" s="112"/>
      <c r="I12" s="96"/>
      <c r="K12" s="180" t="str">
        <f>'Site Eval'!A7</f>
        <v>Mulch Needed (X)</v>
      </c>
      <c r="L12" s="181"/>
      <c r="M12" s="181"/>
      <c r="N12" s="129"/>
    </row>
    <row r="13" spans="1:22">
      <c r="A13" s="111"/>
      <c r="B13" s="79"/>
      <c r="C13" s="79"/>
      <c r="D13" s="79"/>
      <c r="E13" s="79"/>
      <c r="F13" s="112"/>
      <c r="I13" s="96"/>
      <c r="K13" s="180" t="str">
        <f>'Site Eval'!A8</f>
        <v>Overwatering/Ponding (X)</v>
      </c>
      <c r="L13" s="181"/>
      <c r="M13" s="181"/>
      <c r="N13" s="129"/>
    </row>
    <row r="14" spans="1:22">
      <c r="A14" s="111"/>
      <c r="B14" s="79"/>
      <c r="C14" s="79"/>
      <c r="D14" s="79"/>
      <c r="E14" s="79"/>
      <c r="F14" s="112"/>
      <c r="I14" s="96"/>
      <c r="K14" s="191" t="str">
        <f>'Site Eval'!A9</f>
        <v>Aerate (A)/Thatch (T)</v>
      </c>
      <c r="L14" s="192"/>
      <c r="M14" s="192"/>
      <c r="N14" s="130"/>
    </row>
    <row r="15" spans="1:22">
      <c r="A15" s="111"/>
      <c r="B15" s="79"/>
      <c r="C15" s="79"/>
      <c r="D15" s="79"/>
      <c r="E15" s="79"/>
      <c r="F15" s="112"/>
      <c r="I15" s="96"/>
      <c r="K15" s="193" t="s">
        <v>80</v>
      </c>
      <c r="L15" s="194"/>
      <c r="M15" s="194"/>
      <c r="N15" s="195"/>
    </row>
    <row r="16" spans="1:22" ht="15" customHeight="1">
      <c r="A16" s="111"/>
      <c r="B16" s="79"/>
      <c r="C16" s="79"/>
      <c r="D16" s="79"/>
      <c r="E16" s="79"/>
      <c r="F16" s="112"/>
      <c r="I16" s="96"/>
      <c r="K16" s="189" t="str">
        <f>'Site Eval'!A11</f>
        <v>Broken: (H)ead, (N)ozzle, (V)alve,  (P)ipe, (C)logged</v>
      </c>
      <c r="L16" s="190"/>
      <c r="M16" s="190"/>
      <c r="N16" s="163"/>
    </row>
    <row r="17" spans="1:14" ht="15" customHeight="1">
      <c r="A17" s="126"/>
      <c r="B17" s="99"/>
      <c r="C17" s="99"/>
      <c r="D17" s="99"/>
      <c r="E17" s="99"/>
      <c r="F17" s="118"/>
      <c r="I17" s="96"/>
      <c r="K17" s="180" t="str">
        <f>'Site Eval'!A12</f>
        <v>Coverage--Head-to-head coverage (X)</v>
      </c>
      <c r="L17" s="181"/>
      <c r="M17" s="181"/>
      <c r="N17" s="129"/>
    </row>
    <row r="18" spans="1:14" ht="15" customHeight="1">
      <c r="A18" s="113">
        <f>SUM(A3:A17)</f>
        <v>0</v>
      </c>
      <c r="B18" s="114">
        <f t="shared" ref="B18:F18" si="0">SUM(B3:B17)</f>
        <v>0</v>
      </c>
      <c r="C18" s="114">
        <f t="shared" si="0"/>
        <v>0</v>
      </c>
      <c r="D18" s="114">
        <f t="shared" si="0"/>
        <v>0</v>
      </c>
      <c r="E18" s="114">
        <f t="shared" si="0"/>
        <v>0</v>
      </c>
      <c r="F18" s="115">
        <f t="shared" si="0"/>
        <v>0</v>
      </c>
      <c r="I18" s="96"/>
      <c r="K18" s="180" t="str">
        <f>'Site Eval'!A13</f>
        <v>Low Head Drainage (X)</v>
      </c>
      <c r="L18" s="181"/>
      <c r="M18" s="181"/>
      <c r="N18" s="129"/>
    </row>
    <row r="19" spans="1:14">
      <c r="I19" s="96"/>
      <c r="K19" s="180" t="s">
        <v>81</v>
      </c>
      <c r="L19" s="181"/>
      <c r="M19" s="181"/>
      <c r="N19" s="112"/>
    </row>
    <row r="20" spans="1:14">
      <c r="I20" s="96"/>
      <c r="K20" s="180" t="str">
        <f>'Site Eval'!A14</f>
        <v>Pressure: (H)igh/(L)ow</v>
      </c>
      <c r="L20" s="181"/>
      <c r="M20" s="181"/>
      <c r="N20" s="129"/>
    </row>
    <row r="21" spans="1:14">
      <c r="I21" s="96"/>
      <c r="K21" s="180" t="str">
        <f>'Site Eval'!A15</f>
        <v>Mismatch Heads (X)</v>
      </c>
      <c r="L21" s="181"/>
      <c r="M21" s="181"/>
      <c r="N21" s="129"/>
    </row>
    <row r="22" spans="1:14">
      <c r="I22" s="96"/>
      <c r="K22" s="180" t="str">
        <f>'Site Eval'!A16</f>
        <v>(M)isdirected/(B)locked Head</v>
      </c>
      <c r="L22" s="181"/>
      <c r="M22" s="181"/>
      <c r="N22" s="129"/>
    </row>
    <row r="23" spans="1:14">
      <c r="I23" s="96"/>
      <c r="K23" s="180" t="str">
        <f>'Site Eval'!A17</f>
        <v>Wrong Spray Pattern (X)</v>
      </c>
      <c r="L23" s="181"/>
      <c r="M23" s="181"/>
      <c r="N23" s="129"/>
    </row>
    <row r="24" spans="1:14">
      <c r="I24" s="96"/>
      <c r="K24" s="180" t="str">
        <f>'Site Eval'!A18</f>
        <v>Overspray (X)</v>
      </c>
      <c r="L24" s="181"/>
      <c r="M24" s="181"/>
      <c r="N24" s="129"/>
    </row>
    <row r="25" spans="1:14">
      <c r="I25" s="110"/>
      <c r="K25" s="191" t="str">
        <f>'Site Eval'!A19</f>
        <v>(S)unken or (T)ilted Heads</v>
      </c>
      <c r="L25" s="192"/>
      <c r="M25" s="192"/>
      <c r="N25" s="130"/>
    </row>
    <row r="26" spans="1:14">
      <c r="I26" s="125">
        <f>SUM(I3:I25)</f>
        <v>0</v>
      </c>
      <c r="K26" s="186" t="s">
        <v>82</v>
      </c>
      <c r="L26" s="187"/>
      <c r="M26" s="187"/>
      <c r="N26" s="188"/>
    </row>
    <row r="27" spans="1:14">
      <c r="K27" s="189" t="s">
        <v>83</v>
      </c>
      <c r="L27" s="190"/>
      <c r="M27" s="190"/>
      <c r="N27" s="163"/>
    </row>
    <row r="28" spans="1:14">
      <c r="A28" s="159" t="s">
        <v>84</v>
      </c>
      <c r="K28" s="191" t="s">
        <v>85</v>
      </c>
      <c r="L28" s="192"/>
      <c r="M28" s="192"/>
      <c r="N28" s="130"/>
    </row>
    <row r="29" spans="1:14">
      <c r="A29" s="182"/>
      <c r="B29" s="183"/>
      <c r="C29" s="183"/>
      <c r="D29" s="183"/>
      <c r="E29" s="183"/>
      <c r="F29" s="183"/>
      <c r="G29" s="183"/>
      <c r="H29" s="183"/>
      <c r="I29" s="183"/>
      <c r="J29" s="183"/>
      <c r="K29" s="184"/>
      <c r="L29" s="184"/>
      <c r="M29" s="184"/>
      <c r="N29" s="185"/>
    </row>
  </sheetData>
  <sheetProtection algorithmName="SHA-512" hashValue="WVSSDqU7pssaznT2SYZUQsO97m5/6i3tbhe+MBhaFiY2B9/TnYgRFODkbsXHxp5r0V6nzb0JY8lMDIcAwnvgjw==" saltValue="s/Ue75SdA2UsGKOLKU861Q==" spinCount="100000" sheet="1" objects="1" scenarios="1"/>
  <mergeCells count="29">
    <mergeCell ref="A1:N1"/>
    <mergeCell ref="L3:M3"/>
    <mergeCell ref="K4:N4"/>
    <mergeCell ref="K5:M5"/>
    <mergeCell ref="K6:M6"/>
    <mergeCell ref="A2:F2"/>
    <mergeCell ref="K7:M7"/>
    <mergeCell ref="K8:M8"/>
    <mergeCell ref="K9:M9"/>
    <mergeCell ref="K10:N10"/>
    <mergeCell ref="K11:M11"/>
    <mergeCell ref="K12:M12"/>
    <mergeCell ref="K13:M13"/>
    <mergeCell ref="K14:M14"/>
    <mergeCell ref="K15:N15"/>
    <mergeCell ref="K16:M16"/>
    <mergeCell ref="K19:M19"/>
    <mergeCell ref="K20:M20"/>
    <mergeCell ref="A29:N29"/>
    <mergeCell ref="K17:M17"/>
    <mergeCell ref="K18:M18"/>
    <mergeCell ref="K26:N26"/>
    <mergeCell ref="K27:M27"/>
    <mergeCell ref="K28:M28"/>
    <mergeCell ref="K21:M21"/>
    <mergeCell ref="K22:M22"/>
    <mergeCell ref="K23:M23"/>
    <mergeCell ref="K24:M24"/>
    <mergeCell ref="K25:M25"/>
  </mergeCells>
  <conditionalFormatting sqref="A3:F17">
    <cfRule type="top10" dxfId="41" priority="3" percent="1" rank="25"/>
    <cfRule type="top10" dxfId="40" priority="7" percent="1" bottom="1" rank="25"/>
  </conditionalFormatting>
  <conditionalFormatting sqref="N2">
    <cfRule type="expression" dxfId="39" priority="1">
      <formula>$N$2&lt;&gt;$H$2</formula>
    </cfRule>
    <cfRule type="expression" dxfId="38" priority="2">
      <formula>$N$2=$H$2</formula>
    </cfRule>
  </conditionalFormatting>
  <dataValidations count="7">
    <dataValidation type="list" allowBlank="1" showInputMessage="1" showErrorMessage="1" sqref="N6" xr:uid="{00000000-0002-0000-0300-000000000000}">
      <formula1>$P$1:$P$2</formula1>
    </dataValidation>
    <dataValidation type="list" allowBlank="1" showInputMessage="1" showErrorMessage="1" sqref="N5" xr:uid="{00000000-0002-0000-0300-000001000000}">
      <formula1>$Q$1:$Q$3</formula1>
    </dataValidation>
    <dataValidation type="list" allowBlank="1" showInputMessage="1" showErrorMessage="1" sqref="N7" xr:uid="{00000000-0002-0000-0300-000002000000}">
      <formula1>$R$1:$R$3</formula1>
    </dataValidation>
    <dataValidation type="list" allowBlank="1" showInputMessage="1" showErrorMessage="1" sqref="N9" xr:uid="{00000000-0002-0000-0300-000003000000}">
      <formula1>$S$1:$S$5</formula1>
    </dataValidation>
    <dataValidation type="list" allowBlank="1" showInputMessage="1" showErrorMessage="1" sqref="N8" xr:uid="{00000000-0002-0000-0300-000004000000}">
      <formula1>$T$1:$T$3</formula1>
    </dataValidation>
    <dataValidation type="list" allowBlank="1" showInputMessage="1" showErrorMessage="1" sqref="N20" xr:uid="{00000000-0002-0000-0300-000005000000}">
      <formula1>$U$1:$U$2</formula1>
    </dataValidation>
    <dataValidation type="list" allowBlank="1" showInputMessage="1" showErrorMessage="1" sqref="N28" xr:uid="{00000000-0002-0000-0300-000006000000}">
      <formula1>$V$1:$V$3</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9"/>
  <sheetViews>
    <sheetView workbookViewId="0">
      <selection activeCell="N27" sqref="N27:N28"/>
    </sheetView>
  </sheetViews>
  <sheetFormatPr defaultRowHeight="15"/>
  <cols>
    <col min="1" max="1" width="10.140625" style="87" bestFit="1" customWidth="1"/>
    <col min="2" max="6" width="9.140625" style="87"/>
    <col min="7" max="7" width="12.140625" style="87" bestFit="1" customWidth="1"/>
    <col min="8" max="8" width="9.140625" style="87"/>
    <col min="9" max="9" width="9.140625" style="87" customWidth="1"/>
    <col min="10" max="11" width="6.7109375" style="87" customWidth="1"/>
    <col min="12" max="12" width="9.140625" style="87"/>
    <col min="13" max="13" width="30.5703125" style="87" customWidth="1"/>
    <col min="14" max="16384" width="9.140625" style="87"/>
  </cols>
  <sheetData>
    <row r="1" spans="1:22">
      <c r="A1" s="196" t="s">
        <v>49</v>
      </c>
      <c r="B1" s="197"/>
      <c r="C1" s="197"/>
      <c r="D1" s="197"/>
      <c r="E1" s="197"/>
      <c r="F1" s="197"/>
      <c r="G1" s="197"/>
      <c r="H1" s="197"/>
      <c r="I1" s="197"/>
      <c r="J1" s="197"/>
      <c r="K1" s="197"/>
      <c r="L1" s="197"/>
      <c r="M1" s="197"/>
      <c r="N1" s="199"/>
      <c r="P1" s="87" t="s">
        <v>50</v>
      </c>
      <c r="Q1" s="87" t="s">
        <v>51</v>
      </c>
      <c r="R1" s="87" t="s">
        <v>52</v>
      </c>
      <c r="S1" s="87" t="s">
        <v>53</v>
      </c>
      <c r="T1" s="87" t="s">
        <v>54</v>
      </c>
      <c r="U1" s="87" t="s">
        <v>55</v>
      </c>
      <c r="V1" s="87">
        <v>0.5</v>
      </c>
    </row>
    <row r="2" spans="1:22">
      <c r="A2" s="214" t="s">
        <v>56</v>
      </c>
      <c r="B2" s="215"/>
      <c r="C2" s="215"/>
      <c r="D2" s="215"/>
      <c r="E2" s="215"/>
      <c r="F2" s="216"/>
      <c r="G2" s="87" t="s">
        <v>86</v>
      </c>
      <c r="H2" s="87">
        <f>ROUND(Formulas!F11/4,0)</f>
        <v>0</v>
      </c>
      <c r="I2" s="128" t="s">
        <v>58</v>
      </c>
      <c r="M2" s="87" t="s">
        <v>59</v>
      </c>
      <c r="N2" s="87">
        <f>COUNTA(I3:I25)</f>
        <v>0</v>
      </c>
      <c r="P2" s="87" t="s">
        <v>60</v>
      </c>
      <c r="Q2" s="87" t="s">
        <v>61</v>
      </c>
      <c r="R2" s="87" t="s">
        <v>62</v>
      </c>
      <c r="S2" s="87" t="s">
        <v>63</v>
      </c>
      <c r="T2" s="87" t="s">
        <v>64</v>
      </c>
      <c r="U2" s="87" t="s">
        <v>65</v>
      </c>
      <c r="V2" s="87">
        <v>0.75</v>
      </c>
    </row>
    <row r="3" spans="1:22">
      <c r="A3" s="111"/>
      <c r="B3" s="79"/>
      <c r="C3" s="79"/>
      <c r="D3" s="79"/>
      <c r="E3" s="79"/>
      <c r="F3" s="112"/>
      <c r="I3" s="96"/>
      <c r="M3" s="87" t="s">
        <v>66</v>
      </c>
      <c r="N3" s="88">
        <f>(H4+(H5/60))</f>
        <v>0</v>
      </c>
      <c r="Q3" s="87" t="s">
        <v>29</v>
      </c>
      <c r="R3" s="87" t="s">
        <v>67</v>
      </c>
      <c r="S3" s="87" t="s">
        <v>62</v>
      </c>
      <c r="T3" s="87" t="s">
        <v>68</v>
      </c>
      <c r="V3" s="87">
        <v>1</v>
      </c>
    </row>
    <row r="4" spans="1:22">
      <c r="A4" s="111"/>
      <c r="B4" s="79"/>
      <c r="C4" s="79"/>
      <c r="D4" s="79"/>
      <c r="E4" s="79"/>
      <c r="F4" s="112"/>
      <c r="G4" s="123" t="s">
        <v>69</v>
      </c>
      <c r="H4" s="117"/>
      <c r="I4" s="96"/>
      <c r="K4" s="217" t="s">
        <v>70</v>
      </c>
      <c r="L4" s="217"/>
      <c r="M4" s="217"/>
      <c r="N4" s="218"/>
      <c r="S4" s="87" t="s">
        <v>71</v>
      </c>
    </row>
    <row r="5" spans="1:22">
      <c r="A5" s="111"/>
      <c r="B5" s="79"/>
      <c r="C5" s="79"/>
      <c r="D5" s="79"/>
      <c r="E5" s="79"/>
      <c r="F5" s="112"/>
      <c r="G5" s="120" t="s">
        <v>72</v>
      </c>
      <c r="H5" s="118"/>
      <c r="I5" s="96"/>
      <c r="K5" s="210" t="s">
        <v>73</v>
      </c>
      <c r="L5" s="211"/>
      <c r="M5" s="211"/>
      <c r="N5" s="112"/>
      <c r="S5" s="87" t="s">
        <v>74</v>
      </c>
    </row>
    <row r="6" spans="1:22">
      <c r="A6" s="111"/>
      <c r="B6" s="79"/>
      <c r="C6" s="79"/>
      <c r="D6" s="79"/>
      <c r="E6" s="79"/>
      <c r="F6" s="112"/>
      <c r="I6" s="96"/>
      <c r="K6" s="208" t="s">
        <v>75</v>
      </c>
      <c r="L6" s="209"/>
      <c r="M6" s="209"/>
      <c r="N6" s="112"/>
    </row>
    <row r="7" spans="1:22">
      <c r="A7" s="111"/>
      <c r="B7" s="79"/>
      <c r="C7" s="79"/>
      <c r="D7" s="79"/>
      <c r="E7" s="79"/>
      <c r="F7" s="112"/>
      <c r="I7" s="96"/>
      <c r="K7" s="208" t="s">
        <v>76</v>
      </c>
      <c r="L7" s="209"/>
      <c r="M7" s="209"/>
      <c r="N7" s="112"/>
    </row>
    <row r="8" spans="1:22">
      <c r="A8" s="111"/>
      <c r="B8" s="79"/>
      <c r="C8" s="79"/>
      <c r="D8" s="79"/>
      <c r="E8" s="79"/>
      <c r="F8" s="112"/>
      <c r="I8" s="96"/>
      <c r="K8" s="208" t="s">
        <v>77</v>
      </c>
      <c r="L8" s="209"/>
      <c r="M8" s="209"/>
      <c r="N8" s="112"/>
    </row>
    <row r="9" spans="1:22">
      <c r="A9" s="111"/>
      <c r="B9" s="79"/>
      <c r="C9" s="79"/>
      <c r="D9" s="79"/>
      <c r="E9" s="79"/>
      <c r="F9" s="112"/>
      <c r="I9" s="96"/>
      <c r="K9" s="212" t="s">
        <v>78</v>
      </c>
      <c r="L9" s="213"/>
      <c r="M9" s="213"/>
      <c r="N9" s="112"/>
    </row>
    <row r="10" spans="1:22">
      <c r="A10" s="111"/>
      <c r="B10" s="79"/>
      <c r="C10" s="79"/>
      <c r="D10" s="79"/>
      <c r="E10" s="79"/>
      <c r="F10" s="112"/>
      <c r="I10" s="96"/>
      <c r="K10" s="214" t="s">
        <v>79</v>
      </c>
      <c r="L10" s="215"/>
      <c r="M10" s="215"/>
      <c r="N10" s="216"/>
    </row>
    <row r="11" spans="1:22">
      <c r="A11" s="111"/>
      <c r="B11" s="79"/>
      <c r="C11" s="79"/>
      <c r="D11" s="79"/>
      <c r="E11" s="79"/>
      <c r="F11" s="112"/>
      <c r="I11" s="96"/>
      <c r="K11" s="208" t="str">
        <f>'Site Eval'!A6</f>
        <v>Dry Spots (X)</v>
      </c>
      <c r="L11" s="209"/>
      <c r="M11" s="209"/>
      <c r="N11" s="129"/>
    </row>
    <row r="12" spans="1:22">
      <c r="A12" s="111"/>
      <c r="B12" s="79"/>
      <c r="C12" s="79"/>
      <c r="D12" s="79"/>
      <c r="E12" s="79"/>
      <c r="F12" s="112"/>
      <c r="I12" s="96"/>
      <c r="K12" s="208" t="str">
        <f>'Site Eval'!A7</f>
        <v>Mulch Needed (X)</v>
      </c>
      <c r="L12" s="209"/>
      <c r="M12" s="209"/>
      <c r="N12" s="129"/>
    </row>
    <row r="13" spans="1:22">
      <c r="A13" s="111"/>
      <c r="B13" s="79"/>
      <c r="C13" s="79"/>
      <c r="D13" s="79"/>
      <c r="E13" s="79"/>
      <c r="F13" s="112"/>
      <c r="I13" s="96"/>
      <c r="K13" s="208" t="str">
        <f>'Site Eval'!A8</f>
        <v>Overwatering/Ponding (X)</v>
      </c>
      <c r="L13" s="209"/>
      <c r="M13" s="209"/>
      <c r="N13" s="129"/>
    </row>
    <row r="14" spans="1:22">
      <c r="A14" s="111"/>
      <c r="B14" s="79"/>
      <c r="C14" s="79"/>
      <c r="D14" s="79"/>
      <c r="E14" s="79"/>
      <c r="F14" s="112"/>
      <c r="I14" s="96"/>
      <c r="K14" s="208" t="str">
        <f>'Site Eval'!A9</f>
        <v>Aerate (A)/Thatch (T)</v>
      </c>
      <c r="L14" s="209"/>
      <c r="M14" s="209"/>
      <c r="N14" s="129"/>
    </row>
    <row r="15" spans="1:22">
      <c r="A15" s="111"/>
      <c r="B15" s="79"/>
      <c r="C15" s="79"/>
      <c r="D15" s="79"/>
      <c r="E15" s="79"/>
      <c r="F15" s="112"/>
      <c r="I15" s="96"/>
      <c r="K15" s="214" t="s">
        <v>80</v>
      </c>
      <c r="L15" s="215"/>
      <c r="M15" s="215"/>
      <c r="N15" s="216"/>
    </row>
    <row r="16" spans="1:22">
      <c r="A16" s="111"/>
      <c r="B16" s="79"/>
      <c r="C16" s="79"/>
      <c r="D16" s="79"/>
      <c r="E16" s="79"/>
      <c r="F16" s="112"/>
      <c r="I16" s="96"/>
      <c r="K16" s="208" t="str">
        <f>'Site Eval'!A11</f>
        <v>Broken: (H)ead, (N)ozzle, (V)alve,  (P)ipe, (C)logged</v>
      </c>
      <c r="L16" s="209"/>
      <c r="M16" s="209"/>
      <c r="N16" s="129"/>
    </row>
    <row r="17" spans="1:14">
      <c r="A17" s="126"/>
      <c r="B17" s="99"/>
      <c r="C17" s="99"/>
      <c r="D17" s="99"/>
      <c r="E17" s="99"/>
      <c r="F17" s="118"/>
      <c r="I17" s="96"/>
      <c r="K17" s="208" t="str">
        <f>'Site Eval'!A12</f>
        <v>Coverage--Head-to-head coverage (X)</v>
      </c>
      <c r="L17" s="209"/>
      <c r="M17" s="209"/>
      <c r="N17" s="129"/>
    </row>
    <row r="18" spans="1:14">
      <c r="A18" s="120">
        <f>SUM(A3:A17)</f>
        <v>0</v>
      </c>
      <c r="B18" s="121">
        <f t="shared" ref="B18:F18" si="0">SUM(B3:B17)</f>
        <v>0</v>
      </c>
      <c r="C18" s="121">
        <f t="shared" si="0"/>
        <v>0</v>
      </c>
      <c r="D18" s="121">
        <f t="shared" si="0"/>
        <v>0</v>
      </c>
      <c r="E18" s="121">
        <f t="shared" si="0"/>
        <v>0</v>
      </c>
      <c r="F18" s="122">
        <f t="shared" si="0"/>
        <v>0</v>
      </c>
      <c r="I18" s="96"/>
      <c r="K18" s="208" t="str">
        <f>'Site Eval'!A13</f>
        <v>Low Head Drainage (X)</v>
      </c>
      <c r="L18" s="209"/>
      <c r="M18" s="209"/>
      <c r="N18" s="129"/>
    </row>
    <row r="19" spans="1:14">
      <c r="A19" s="206"/>
      <c r="B19" s="206"/>
      <c r="C19" s="206"/>
      <c r="I19" s="96"/>
      <c r="K19" s="208" t="s">
        <v>81</v>
      </c>
      <c r="L19" s="209"/>
      <c r="M19" s="209"/>
      <c r="N19" s="112"/>
    </row>
    <row r="20" spans="1:14">
      <c r="I20" s="96"/>
      <c r="K20" s="208" t="str">
        <f>'Site Eval'!A14</f>
        <v>Pressure: (H)igh/(L)ow</v>
      </c>
      <c r="L20" s="209"/>
      <c r="M20" s="209"/>
      <c r="N20" s="129"/>
    </row>
    <row r="21" spans="1:14">
      <c r="I21" s="96"/>
      <c r="K21" s="208" t="str">
        <f>'Site Eval'!A15</f>
        <v>Mismatch Heads (X)</v>
      </c>
      <c r="L21" s="209"/>
      <c r="M21" s="209"/>
      <c r="N21" s="129"/>
    </row>
    <row r="22" spans="1:14">
      <c r="I22" s="96"/>
      <c r="K22" s="208" t="str">
        <f>'Site Eval'!A16</f>
        <v>(M)isdirected/(B)locked Head</v>
      </c>
      <c r="L22" s="209"/>
      <c r="M22" s="209"/>
      <c r="N22" s="129"/>
    </row>
    <row r="23" spans="1:14">
      <c r="I23" s="96"/>
      <c r="K23" s="208" t="str">
        <f>'Site Eval'!A17</f>
        <v>Wrong Spray Pattern (X)</v>
      </c>
      <c r="L23" s="209"/>
      <c r="M23" s="209"/>
      <c r="N23" s="129"/>
    </row>
    <row r="24" spans="1:14">
      <c r="I24" s="96"/>
      <c r="K24" s="208" t="str">
        <f>'Site Eval'!A18</f>
        <v>Overspray (X)</v>
      </c>
      <c r="L24" s="209"/>
      <c r="M24" s="209"/>
      <c r="N24" s="129"/>
    </row>
    <row r="25" spans="1:14">
      <c r="I25" s="110"/>
      <c r="K25" s="208" t="str">
        <f>'Site Eval'!A19</f>
        <v>(S)unken or (T)ilted Heads</v>
      </c>
      <c r="L25" s="209"/>
      <c r="M25" s="209"/>
      <c r="N25" s="129"/>
    </row>
    <row r="26" spans="1:14">
      <c r="I26" s="119">
        <f>SUM(I3:I25)</f>
        <v>0</v>
      </c>
      <c r="K26" s="205" t="s">
        <v>82</v>
      </c>
      <c r="L26" s="206"/>
      <c r="M26" s="206"/>
      <c r="N26" s="207"/>
    </row>
    <row r="27" spans="1:14">
      <c r="K27" s="210" t="s">
        <v>83</v>
      </c>
      <c r="L27" s="211"/>
      <c r="M27" s="211"/>
      <c r="N27" s="163"/>
    </row>
    <row r="28" spans="1:14">
      <c r="A28" s="158" t="s">
        <v>84</v>
      </c>
      <c r="K28" s="212" t="s">
        <v>85</v>
      </c>
      <c r="L28" s="213"/>
      <c r="M28" s="213"/>
      <c r="N28" s="130"/>
    </row>
    <row r="29" spans="1:14">
      <c r="A29" s="201"/>
      <c r="B29" s="202"/>
      <c r="C29" s="202"/>
      <c r="D29" s="202"/>
      <c r="E29" s="202"/>
      <c r="F29" s="202"/>
      <c r="G29" s="202"/>
      <c r="H29" s="202"/>
      <c r="I29" s="202"/>
      <c r="J29" s="202"/>
      <c r="K29" s="203"/>
      <c r="L29" s="203"/>
      <c r="M29" s="203"/>
      <c r="N29" s="204"/>
    </row>
  </sheetData>
  <sheetProtection algorithmName="SHA-512" hashValue="UY50E9Ur3Hvwh+fvdIAg1n8qkjFQvDleA99Jcna29Sw5eyAig1ho7KpRzrEIYUVtn4XDZvVAS7J3DvF4J7Cg9A==" saltValue="UW/GYgljU68D702V2tB6tA==" spinCount="100000" sheet="1" objects="1" scenarios="1"/>
  <mergeCells count="29">
    <mergeCell ref="K13:M13"/>
    <mergeCell ref="K14:M14"/>
    <mergeCell ref="K16:M16"/>
    <mergeCell ref="K17:M17"/>
    <mergeCell ref="K18:M18"/>
    <mergeCell ref="K15:N15"/>
    <mergeCell ref="A2:F2"/>
    <mergeCell ref="A1:N1"/>
    <mergeCell ref="K5:M5"/>
    <mergeCell ref="K6:M6"/>
    <mergeCell ref="K7:M7"/>
    <mergeCell ref="K4:N4"/>
    <mergeCell ref="K8:M8"/>
    <mergeCell ref="K9:M9"/>
    <mergeCell ref="K10:N10"/>
    <mergeCell ref="K11:M11"/>
    <mergeCell ref="K12:M12"/>
    <mergeCell ref="A29:N29"/>
    <mergeCell ref="K26:N26"/>
    <mergeCell ref="K19:M19"/>
    <mergeCell ref="K20:M20"/>
    <mergeCell ref="K21:M21"/>
    <mergeCell ref="K22:M22"/>
    <mergeCell ref="K23:M23"/>
    <mergeCell ref="K24:M24"/>
    <mergeCell ref="K25:M25"/>
    <mergeCell ref="K27:M27"/>
    <mergeCell ref="K28:M28"/>
    <mergeCell ref="A19:C19"/>
  </mergeCells>
  <conditionalFormatting sqref="A3:F17">
    <cfRule type="top10" dxfId="37" priority="3" percent="1" rank="25"/>
    <cfRule type="top10" dxfId="36" priority="11" percent="1" bottom="1" rank="25"/>
  </conditionalFormatting>
  <conditionalFormatting sqref="N2">
    <cfRule type="expression" dxfId="35" priority="1">
      <formula>$N$2&lt;&gt;$H$2</formula>
    </cfRule>
    <cfRule type="expression" dxfId="34" priority="2">
      <formula>$N$2=$H$2</formula>
    </cfRule>
  </conditionalFormatting>
  <dataValidations count="7">
    <dataValidation type="list" allowBlank="1" showInputMessage="1" showErrorMessage="1" sqref="N6" xr:uid="{00000000-0002-0000-0400-000000000000}">
      <formula1>$P$1:$P$2</formula1>
    </dataValidation>
    <dataValidation type="list" allowBlank="1" showInputMessage="1" showErrorMessage="1" sqref="N20" xr:uid="{00000000-0002-0000-0400-000001000000}">
      <formula1>$U$1:$U$2</formula1>
    </dataValidation>
    <dataValidation type="list" allowBlank="1" showInputMessage="1" showErrorMessage="1" sqref="N8" xr:uid="{00000000-0002-0000-0400-000002000000}">
      <formula1>$T$1:$T$3</formula1>
    </dataValidation>
    <dataValidation type="list" allowBlank="1" showInputMessage="1" showErrorMessage="1" sqref="N9" xr:uid="{00000000-0002-0000-0400-000003000000}">
      <formula1>$S$1:$S$5</formula1>
    </dataValidation>
    <dataValidation type="list" allowBlank="1" showInputMessage="1" showErrorMessage="1" sqref="N7" xr:uid="{00000000-0002-0000-0400-000004000000}">
      <formula1>$R$1:$R$3</formula1>
    </dataValidation>
    <dataValidation type="list" allowBlank="1" showInputMessage="1" showErrorMessage="1" sqref="N5" xr:uid="{00000000-0002-0000-0400-000005000000}">
      <formula1>$Q$1:$Q$3</formula1>
    </dataValidation>
    <dataValidation type="list" allowBlank="1" showInputMessage="1" showErrorMessage="1" sqref="N28" xr:uid="{00000000-0002-0000-0400-000006000000}">
      <formula1>$V$1:$V$3</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9"/>
  <sheetViews>
    <sheetView tabSelected="1" topLeftCell="C1" workbookViewId="0">
      <selection activeCell="N27" sqref="N27:N28"/>
    </sheetView>
  </sheetViews>
  <sheetFormatPr defaultRowHeight="15"/>
  <cols>
    <col min="1" max="1" width="10.140625" style="80" bestFit="1" customWidth="1"/>
    <col min="2" max="6" width="9.140625" style="80"/>
    <col min="7" max="7" width="12.140625" style="80" bestFit="1" customWidth="1"/>
    <col min="8" max="8" width="9.140625" style="80"/>
    <col min="9" max="9" width="9.140625" style="80" customWidth="1"/>
    <col min="10" max="11" width="6.7109375" style="80" customWidth="1"/>
    <col min="12" max="12" width="9.140625" style="80"/>
    <col min="13" max="13" width="30.7109375" style="80" customWidth="1"/>
    <col min="14" max="16384" width="9.140625" style="80"/>
  </cols>
  <sheetData>
    <row r="1" spans="1:22">
      <c r="A1" s="196" t="s">
        <v>49</v>
      </c>
      <c r="B1" s="197"/>
      <c r="C1" s="197"/>
      <c r="D1" s="197"/>
      <c r="E1" s="197"/>
      <c r="F1" s="197"/>
      <c r="G1" s="197"/>
      <c r="H1" s="197"/>
      <c r="I1" s="197"/>
      <c r="J1" s="197"/>
      <c r="K1" s="197"/>
      <c r="L1" s="197"/>
      <c r="M1" s="197"/>
      <c r="N1" s="199"/>
      <c r="P1" s="80" t="s">
        <v>50</v>
      </c>
      <c r="Q1" s="80" t="s">
        <v>51</v>
      </c>
      <c r="R1" s="80" t="s">
        <v>52</v>
      </c>
      <c r="S1" s="80" t="s">
        <v>53</v>
      </c>
      <c r="T1" s="80" t="s">
        <v>54</v>
      </c>
      <c r="U1" s="80" t="s">
        <v>55</v>
      </c>
      <c r="V1" s="80">
        <v>0.5</v>
      </c>
    </row>
    <row r="2" spans="1:22">
      <c r="A2" s="229" t="s">
        <v>56</v>
      </c>
      <c r="B2" s="230"/>
      <c r="C2" s="230"/>
      <c r="D2" s="230"/>
      <c r="E2" s="230"/>
      <c r="F2" s="231"/>
      <c r="G2" s="80" t="s">
        <v>86</v>
      </c>
      <c r="H2" s="80">
        <f>ROUND(Formulas!F21/4,0)</f>
        <v>0</v>
      </c>
      <c r="I2" s="136" t="s">
        <v>58</v>
      </c>
      <c r="M2" s="80" t="s">
        <v>59</v>
      </c>
      <c r="N2" s="80">
        <f>COUNTA(I3:I25)</f>
        <v>0</v>
      </c>
      <c r="P2" s="80" t="s">
        <v>60</v>
      </c>
      <c r="Q2" s="80" t="s">
        <v>61</v>
      </c>
      <c r="R2" s="80" t="s">
        <v>62</v>
      </c>
      <c r="S2" s="80" t="s">
        <v>63</v>
      </c>
      <c r="T2" s="80" t="s">
        <v>64</v>
      </c>
      <c r="U2" s="80" t="s">
        <v>65</v>
      </c>
      <c r="V2" s="80">
        <v>0.75</v>
      </c>
    </row>
    <row r="3" spans="1:22">
      <c r="A3" s="111"/>
      <c r="B3" s="79"/>
      <c r="C3" s="79"/>
      <c r="D3" s="79"/>
      <c r="E3" s="79"/>
      <c r="F3" s="112"/>
      <c r="I3" s="96"/>
      <c r="M3" s="80" t="s">
        <v>66</v>
      </c>
      <c r="N3" s="81">
        <f>(H4+(H5/60))</f>
        <v>0</v>
      </c>
      <c r="Q3" s="80" t="s">
        <v>29</v>
      </c>
      <c r="R3" s="80" t="s">
        <v>67</v>
      </c>
      <c r="S3" s="80" t="s">
        <v>62</v>
      </c>
      <c r="T3" s="80" t="s">
        <v>68</v>
      </c>
      <c r="V3" s="80">
        <v>1</v>
      </c>
    </row>
    <row r="4" spans="1:22">
      <c r="A4" s="111"/>
      <c r="B4" s="79"/>
      <c r="C4" s="79"/>
      <c r="D4" s="79"/>
      <c r="E4" s="79"/>
      <c r="F4" s="112"/>
      <c r="G4" s="131" t="s">
        <v>69</v>
      </c>
      <c r="H4" s="117"/>
      <c r="I4" s="96"/>
      <c r="K4" s="232" t="s">
        <v>70</v>
      </c>
      <c r="L4" s="233"/>
      <c r="M4" s="233"/>
      <c r="N4" s="234"/>
      <c r="S4" s="80" t="s">
        <v>71</v>
      </c>
    </row>
    <row r="5" spans="1:22">
      <c r="A5" s="111"/>
      <c r="B5" s="79"/>
      <c r="C5" s="79"/>
      <c r="D5" s="79"/>
      <c r="E5" s="79"/>
      <c r="F5" s="112"/>
      <c r="G5" s="132" t="s">
        <v>72</v>
      </c>
      <c r="H5" s="118"/>
      <c r="I5" s="96"/>
      <c r="K5" s="227" t="s">
        <v>73</v>
      </c>
      <c r="L5" s="228"/>
      <c r="M5" s="228"/>
      <c r="N5" s="117"/>
      <c r="S5" s="80" t="s">
        <v>74</v>
      </c>
    </row>
    <row r="6" spans="1:22">
      <c r="A6" s="111"/>
      <c r="B6" s="79"/>
      <c r="C6" s="79"/>
      <c r="D6" s="79"/>
      <c r="E6" s="79"/>
      <c r="F6" s="112"/>
      <c r="I6" s="96"/>
      <c r="K6" s="219" t="s">
        <v>75</v>
      </c>
      <c r="L6" s="220"/>
      <c r="M6" s="220"/>
      <c r="N6" s="112"/>
    </row>
    <row r="7" spans="1:22">
      <c r="A7" s="111"/>
      <c r="B7" s="79"/>
      <c r="C7" s="79"/>
      <c r="D7" s="79"/>
      <c r="E7" s="79"/>
      <c r="F7" s="112"/>
      <c r="I7" s="96"/>
      <c r="K7" s="219" t="s">
        <v>76</v>
      </c>
      <c r="L7" s="220"/>
      <c r="M7" s="220"/>
      <c r="N7" s="112"/>
    </row>
    <row r="8" spans="1:22">
      <c r="A8" s="111"/>
      <c r="B8" s="79"/>
      <c r="C8" s="79"/>
      <c r="D8" s="79"/>
      <c r="E8" s="79"/>
      <c r="F8" s="112"/>
      <c r="I8" s="96"/>
      <c r="K8" s="219" t="s">
        <v>77</v>
      </c>
      <c r="L8" s="220"/>
      <c r="M8" s="220"/>
      <c r="N8" s="112"/>
    </row>
    <row r="9" spans="1:22">
      <c r="A9" s="111"/>
      <c r="B9" s="79"/>
      <c r="C9" s="79"/>
      <c r="D9" s="79"/>
      <c r="E9" s="79"/>
      <c r="F9" s="112"/>
      <c r="I9" s="96"/>
      <c r="K9" s="222" t="s">
        <v>78</v>
      </c>
      <c r="L9" s="223"/>
      <c r="M9" s="223"/>
      <c r="N9" s="118"/>
    </row>
    <row r="10" spans="1:22">
      <c r="A10" s="111"/>
      <c r="B10" s="79"/>
      <c r="C10" s="79"/>
      <c r="D10" s="79"/>
      <c r="E10" s="79"/>
      <c r="F10" s="112"/>
      <c r="I10" s="96"/>
      <c r="K10" s="232" t="s">
        <v>79</v>
      </c>
      <c r="L10" s="233"/>
      <c r="M10" s="233"/>
      <c r="N10" s="234"/>
    </row>
    <row r="11" spans="1:22">
      <c r="A11" s="111"/>
      <c r="B11" s="79"/>
      <c r="C11" s="79"/>
      <c r="D11" s="79"/>
      <c r="E11" s="79"/>
      <c r="F11" s="112"/>
      <c r="I11" s="96"/>
      <c r="K11" s="227" t="str">
        <f>'Site Eval'!A6</f>
        <v>Dry Spots (X)</v>
      </c>
      <c r="L11" s="228"/>
      <c r="M11" s="228"/>
      <c r="N11" s="163"/>
    </row>
    <row r="12" spans="1:22">
      <c r="A12" s="111"/>
      <c r="B12" s="79"/>
      <c r="C12" s="79"/>
      <c r="D12" s="79"/>
      <c r="E12" s="79"/>
      <c r="F12" s="112"/>
      <c r="I12" s="96"/>
      <c r="K12" s="219" t="str">
        <f>'Site Eval'!A7</f>
        <v>Mulch Needed (X)</v>
      </c>
      <c r="L12" s="220"/>
      <c r="M12" s="220"/>
      <c r="N12" s="129"/>
    </row>
    <row r="13" spans="1:22">
      <c r="A13" s="111"/>
      <c r="B13" s="79"/>
      <c r="C13" s="79"/>
      <c r="D13" s="79"/>
      <c r="E13" s="79"/>
      <c r="F13" s="112"/>
      <c r="I13" s="96"/>
      <c r="K13" s="219" t="str">
        <f>'Site Eval'!A8</f>
        <v>Overwatering/Ponding (X)</v>
      </c>
      <c r="L13" s="220"/>
      <c r="M13" s="220"/>
      <c r="N13" s="129"/>
    </row>
    <row r="14" spans="1:22">
      <c r="A14" s="111"/>
      <c r="B14" s="79"/>
      <c r="C14" s="79"/>
      <c r="D14" s="79"/>
      <c r="E14" s="79"/>
      <c r="F14" s="112"/>
      <c r="I14" s="96"/>
      <c r="K14" s="222" t="str">
        <f>'Site Eval'!A9</f>
        <v>Aerate (A)/Thatch (T)</v>
      </c>
      <c r="L14" s="223"/>
      <c r="M14" s="223"/>
      <c r="N14" s="130"/>
    </row>
    <row r="15" spans="1:22">
      <c r="A15" s="111"/>
      <c r="B15" s="79"/>
      <c r="C15" s="79"/>
      <c r="D15" s="79"/>
      <c r="E15" s="79"/>
      <c r="F15" s="112"/>
      <c r="I15" s="96"/>
      <c r="K15" s="232" t="s">
        <v>80</v>
      </c>
      <c r="L15" s="233"/>
      <c r="M15" s="233"/>
      <c r="N15" s="234"/>
    </row>
    <row r="16" spans="1:22">
      <c r="A16" s="111"/>
      <c r="B16" s="79"/>
      <c r="C16" s="79"/>
      <c r="D16" s="79"/>
      <c r="E16" s="79"/>
      <c r="F16" s="112"/>
      <c r="I16" s="96"/>
      <c r="K16" s="227" t="str">
        <f>'Site Eval'!A11</f>
        <v>Broken: (H)ead, (N)ozzle, (V)alve,  (P)ipe, (C)logged</v>
      </c>
      <c r="L16" s="228"/>
      <c r="M16" s="228"/>
      <c r="N16" s="163"/>
    </row>
    <row r="17" spans="1:14">
      <c r="A17" s="111"/>
      <c r="B17" s="79"/>
      <c r="C17" s="79"/>
      <c r="D17" s="79"/>
      <c r="E17" s="79"/>
      <c r="F17" s="112"/>
      <c r="I17" s="96"/>
      <c r="K17" s="219" t="str">
        <f>'Site Eval'!A12</f>
        <v>Coverage--Head-to-head coverage (X)</v>
      </c>
      <c r="L17" s="220"/>
      <c r="M17" s="220"/>
      <c r="N17" s="129"/>
    </row>
    <row r="18" spans="1:14">
      <c r="A18" s="133">
        <f>SUM(A3:A17)</f>
        <v>0</v>
      </c>
      <c r="B18" s="134">
        <f t="shared" ref="B18:F18" si="0">SUM(B3:B17)</f>
        <v>0</v>
      </c>
      <c r="C18" s="134">
        <f t="shared" si="0"/>
        <v>0</v>
      </c>
      <c r="D18" s="134">
        <f t="shared" si="0"/>
        <v>0</v>
      </c>
      <c r="E18" s="134">
        <f t="shared" si="0"/>
        <v>0</v>
      </c>
      <c r="F18" s="135">
        <f t="shared" si="0"/>
        <v>0</v>
      </c>
      <c r="I18" s="96"/>
      <c r="K18" s="219" t="str">
        <f>'Site Eval'!A13</f>
        <v>Low Head Drainage (X)</v>
      </c>
      <c r="L18" s="220"/>
      <c r="M18" s="220"/>
      <c r="N18" s="129"/>
    </row>
    <row r="19" spans="1:14">
      <c r="I19" s="96"/>
      <c r="K19" s="219" t="s">
        <v>81</v>
      </c>
      <c r="L19" s="220"/>
      <c r="M19" s="220"/>
      <c r="N19" s="112"/>
    </row>
    <row r="20" spans="1:14">
      <c r="I20" s="96"/>
      <c r="K20" s="219" t="str">
        <f>'Site Eval'!A14</f>
        <v>Pressure: (H)igh/(L)ow</v>
      </c>
      <c r="L20" s="220"/>
      <c r="M20" s="220"/>
      <c r="N20" s="129"/>
    </row>
    <row r="21" spans="1:14">
      <c r="I21" s="96"/>
      <c r="K21" s="219" t="str">
        <f>'Site Eval'!A15</f>
        <v>Mismatch Heads (X)</v>
      </c>
      <c r="L21" s="220"/>
      <c r="M21" s="220"/>
      <c r="N21" s="129"/>
    </row>
    <row r="22" spans="1:14">
      <c r="I22" s="96"/>
      <c r="K22" s="219" t="str">
        <f>'Site Eval'!A16</f>
        <v>(M)isdirected/(B)locked Head</v>
      </c>
      <c r="L22" s="220"/>
      <c r="M22" s="220"/>
      <c r="N22" s="129"/>
    </row>
    <row r="23" spans="1:14">
      <c r="I23" s="96"/>
      <c r="K23" s="219" t="str">
        <f>'Site Eval'!A17</f>
        <v>Wrong Spray Pattern (X)</v>
      </c>
      <c r="L23" s="220"/>
      <c r="M23" s="220"/>
      <c r="N23" s="129"/>
    </row>
    <row r="24" spans="1:14">
      <c r="I24" s="96"/>
      <c r="K24" s="219" t="str">
        <f>'Site Eval'!A18</f>
        <v>Overspray (X)</v>
      </c>
      <c r="L24" s="220"/>
      <c r="M24" s="220"/>
      <c r="N24" s="129"/>
    </row>
    <row r="25" spans="1:14">
      <c r="I25" s="96"/>
      <c r="K25" s="222" t="str">
        <f>'Site Eval'!A19</f>
        <v>(S)unken or (T)ilted Heads</v>
      </c>
      <c r="L25" s="223"/>
      <c r="M25" s="223"/>
      <c r="N25" s="130"/>
    </row>
    <row r="26" spans="1:14">
      <c r="I26" s="136">
        <f>SUM(I3:I25)</f>
        <v>0</v>
      </c>
      <c r="K26" s="224" t="s">
        <v>82</v>
      </c>
      <c r="L26" s="225"/>
      <c r="M26" s="225"/>
      <c r="N26" s="226"/>
    </row>
    <row r="27" spans="1:14">
      <c r="K27" s="227" t="s">
        <v>83</v>
      </c>
      <c r="L27" s="228"/>
      <c r="M27" s="228"/>
      <c r="N27" s="163"/>
    </row>
    <row r="28" spans="1:14">
      <c r="A28" s="160" t="s">
        <v>84</v>
      </c>
      <c r="K28" s="222" t="s">
        <v>85</v>
      </c>
      <c r="L28" s="223"/>
      <c r="M28" s="223"/>
      <c r="N28" s="130"/>
    </row>
    <row r="29" spans="1:14">
      <c r="A29" s="201"/>
      <c r="B29" s="202"/>
      <c r="C29" s="202"/>
      <c r="D29" s="202"/>
      <c r="E29" s="202"/>
      <c r="F29" s="202"/>
      <c r="G29" s="202"/>
      <c r="H29" s="202"/>
      <c r="I29" s="202"/>
      <c r="J29" s="202"/>
      <c r="K29" s="202"/>
      <c r="L29" s="202"/>
      <c r="M29" s="202"/>
      <c r="N29" s="221"/>
    </row>
  </sheetData>
  <sheetProtection algorithmName="SHA-512" hashValue="rg6ldK9nsVaPFIgJO6QZDVublt1+jBVwDHydDCrIU5PP5D5QxOwa052pXooRg7e8lQytU2J1vQNE866M1EjLOw==" saltValue="6OkNOwmGMh5v++RI3hSltA==" spinCount="100000" sheet="1" objects="1" scenarios="1"/>
  <mergeCells count="28">
    <mergeCell ref="K16:M16"/>
    <mergeCell ref="K17:M17"/>
    <mergeCell ref="A2:F2"/>
    <mergeCell ref="A1:N1"/>
    <mergeCell ref="K4:N4"/>
    <mergeCell ref="K5:M5"/>
    <mergeCell ref="K6:M6"/>
    <mergeCell ref="K7:M7"/>
    <mergeCell ref="K8:M8"/>
    <mergeCell ref="K9:M9"/>
    <mergeCell ref="K10:N10"/>
    <mergeCell ref="K11:M11"/>
    <mergeCell ref="K12:M12"/>
    <mergeCell ref="K13:M13"/>
    <mergeCell ref="K14:M14"/>
    <mergeCell ref="K15:N15"/>
    <mergeCell ref="K18:M18"/>
    <mergeCell ref="A29:N29"/>
    <mergeCell ref="K19:M19"/>
    <mergeCell ref="K20:M20"/>
    <mergeCell ref="K21:M21"/>
    <mergeCell ref="K22:M22"/>
    <mergeCell ref="K23:M23"/>
    <mergeCell ref="K24:M24"/>
    <mergeCell ref="K25:M25"/>
    <mergeCell ref="K26:N26"/>
    <mergeCell ref="K27:M27"/>
    <mergeCell ref="K28:M28"/>
  </mergeCells>
  <conditionalFormatting sqref="A3:F17">
    <cfRule type="top10" dxfId="33" priority="3" percent="1" rank="25"/>
    <cfRule type="top10" dxfId="32" priority="7" percent="1" bottom="1" rank="25"/>
  </conditionalFormatting>
  <conditionalFormatting sqref="N2">
    <cfRule type="expression" dxfId="31" priority="1">
      <formula>$N$2&lt;&gt;$H$2</formula>
    </cfRule>
    <cfRule type="expression" dxfId="30" priority="2">
      <formula>$N$2=$H$2</formula>
    </cfRule>
  </conditionalFormatting>
  <dataValidations count="7">
    <dataValidation type="list" allowBlank="1" showInputMessage="1" showErrorMessage="1" sqref="N6" xr:uid="{00000000-0002-0000-0500-000000000000}">
      <formula1>$P$1:$P$2</formula1>
    </dataValidation>
    <dataValidation type="list" allowBlank="1" showInputMessage="1" showErrorMessage="1" sqref="N5" xr:uid="{00000000-0002-0000-0500-000001000000}">
      <formula1>$Q$1:$Q$3</formula1>
    </dataValidation>
    <dataValidation type="list" allowBlank="1" showInputMessage="1" showErrorMessage="1" sqref="N7" xr:uid="{00000000-0002-0000-0500-000002000000}">
      <formula1>$R$1:$R$3</formula1>
    </dataValidation>
    <dataValidation type="list" allowBlank="1" showInputMessage="1" showErrorMessage="1" sqref="N9" xr:uid="{00000000-0002-0000-0500-000003000000}">
      <formula1>$S$1:$S$5</formula1>
    </dataValidation>
    <dataValidation type="list" allowBlank="1" showInputMessage="1" showErrorMessage="1" sqref="N8" xr:uid="{00000000-0002-0000-0500-000004000000}">
      <formula1>$T$1:$T$3</formula1>
    </dataValidation>
    <dataValidation type="list" allowBlank="1" showInputMessage="1" showErrorMessage="1" sqref="N20" xr:uid="{00000000-0002-0000-0500-000005000000}">
      <formula1>$U$1:$U$2</formula1>
    </dataValidation>
    <dataValidation type="list" allowBlank="1" showInputMessage="1" showErrorMessage="1" sqref="N28" xr:uid="{00000000-0002-0000-0500-000006000000}">
      <formula1>$V$1:$V$3</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9"/>
  <sheetViews>
    <sheetView topLeftCell="C1" workbookViewId="0">
      <selection activeCell="N31" sqref="N31"/>
    </sheetView>
  </sheetViews>
  <sheetFormatPr defaultRowHeight="15"/>
  <cols>
    <col min="1" max="1" width="10.140625" style="82" bestFit="1" customWidth="1"/>
    <col min="2" max="6" width="9.140625" style="82"/>
    <col min="7" max="7" width="12.140625" style="82" bestFit="1" customWidth="1"/>
    <col min="8" max="8" width="9.140625" style="82"/>
    <col min="9" max="9" width="9.140625" style="82" customWidth="1"/>
    <col min="10" max="11" width="6.7109375" style="82" customWidth="1"/>
    <col min="12" max="12" width="9.140625" style="82"/>
    <col min="13" max="13" width="30.5703125" style="82" customWidth="1"/>
    <col min="14" max="16384" width="9.140625" style="82"/>
  </cols>
  <sheetData>
    <row r="1" spans="1:22" s="89" customFormat="1">
      <c r="A1" s="196" t="s">
        <v>49</v>
      </c>
      <c r="B1" s="197"/>
      <c r="C1" s="197"/>
      <c r="D1" s="197"/>
      <c r="E1" s="197"/>
      <c r="F1" s="197"/>
      <c r="G1" s="197"/>
      <c r="H1" s="197"/>
      <c r="I1" s="197"/>
      <c r="J1" s="197"/>
      <c r="K1" s="197"/>
      <c r="L1" s="197"/>
      <c r="M1" s="197"/>
      <c r="N1" s="199"/>
      <c r="P1" s="82" t="s">
        <v>50</v>
      </c>
      <c r="Q1" s="82" t="s">
        <v>51</v>
      </c>
      <c r="R1" s="82" t="s">
        <v>52</v>
      </c>
      <c r="S1" s="82" t="s">
        <v>53</v>
      </c>
      <c r="T1" s="82" t="s">
        <v>54</v>
      </c>
      <c r="U1" s="82" t="s">
        <v>55</v>
      </c>
      <c r="V1" s="89">
        <v>0.5</v>
      </c>
    </row>
    <row r="2" spans="1:22">
      <c r="A2" s="244" t="s">
        <v>56</v>
      </c>
      <c r="B2" s="245"/>
      <c r="C2" s="245"/>
      <c r="D2" s="245"/>
      <c r="E2" s="245"/>
      <c r="F2" s="246"/>
      <c r="G2" s="82" t="s">
        <v>86</v>
      </c>
      <c r="H2" s="82">
        <f>ROUND(Formulas!Q1/4,0)</f>
        <v>0</v>
      </c>
      <c r="I2" s="138" t="s">
        <v>58</v>
      </c>
      <c r="M2" s="82" t="s">
        <v>59</v>
      </c>
      <c r="N2" s="82">
        <f>COUNTA(I3:I25)</f>
        <v>0</v>
      </c>
      <c r="P2" s="82" t="s">
        <v>60</v>
      </c>
      <c r="Q2" s="82" t="s">
        <v>61</v>
      </c>
      <c r="R2" s="82" t="s">
        <v>62</v>
      </c>
      <c r="S2" s="82" t="s">
        <v>63</v>
      </c>
      <c r="T2" s="82" t="s">
        <v>64</v>
      </c>
      <c r="U2" s="82" t="s">
        <v>65</v>
      </c>
      <c r="V2" s="82">
        <v>0.75</v>
      </c>
    </row>
    <row r="3" spans="1:22">
      <c r="A3" s="111"/>
      <c r="B3" s="79"/>
      <c r="C3" s="79"/>
      <c r="D3" s="79"/>
      <c r="E3" s="79"/>
      <c r="F3" s="112"/>
      <c r="I3" s="96"/>
      <c r="M3" s="82" t="s">
        <v>66</v>
      </c>
      <c r="N3" s="83">
        <f>(H4+(H5/60))</f>
        <v>0</v>
      </c>
      <c r="Q3" s="82" t="s">
        <v>29</v>
      </c>
      <c r="R3" s="82" t="s">
        <v>67</v>
      </c>
      <c r="S3" s="82" t="s">
        <v>62</v>
      </c>
      <c r="T3" s="82" t="s">
        <v>68</v>
      </c>
      <c r="V3" s="82">
        <v>1</v>
      </c>
    </row>
    <row r="4" spans="1:22">
      <c r="A4" s="111"/>
      <c r="B4" s="79"/>
      <c r="C4" s="79"/>
      <c r="D4" s="79"/>
      <c r="E4" s="79"/>
      <c r="F4" s="112"/>
      <c r="G4" s="143" t="s">
        <v>69</v>
      </c>
      <c r="H4" s="117"/>
      <c r="I4" s="96"/>
      <c r="K4" s="244" t="s">
        <v>70</v>
      </c>
      <c r="L4" s="245"/>
      <c r="M4" s="245"/>
      <c r="N4" s="246"/>
      <c r="S4" s="82" t="s">
        <v>71</v>
      </c>
    </row>
    <row r="5" spans="1:22">
      <c r="A5" s="111"/>
      <c r="B5" s="79"/>
      <c r="C5" s="79"/>
      <c r="D5" s="79"/>
      <c r="E5" s="79"/>
      <c r="F5" s="112"/>
      <c r="G5" s="139" t="s">
        <v>72</v>
      </c>
      <c r="H5" s="118"/>
      <c r="I5" s="96"/>
      <c r="K5" s="242" t="s">
        <v>73</v>
      </c>
      <c r="L5" s="243"/>
      <c r="M5" s="243"/>
      <c r="N5" s="117"/>
      <c r="S5" s="82" t="s">
        <v>74</v>
      </c>
    </row>
    <row r="6" spans="1:22">
      <c r="A6" s="111"/>
      <c r="B6" s="79"/>
      <c r="C6" s="79"/>
      <c r="D6" s="79"/>
      <c r="E6" s="79"/>
      <c r="F6" s="112"/>
      <c r="I6" s="96"/>
      <c r="K6" s="235" t="s">
        <v>75</v>
      </c>
      <c r="L6" s="236"/>
      <c r="M6" s="236"/>
      <c r="N6" s="112"/>
    </row>
    <row r="7" spans="1:22">
      <c r="A7" s="111"/>
      <c r="B7" s="79"/>
      <c r="C7" s="79"/>
      <c r="D7" s="79"/>
      <c r="E7" s="79"/>
      <c r="F7" s="112"/>
      <c r="I7" s="96"/>
      <c r="K7" s="235" t="s">
        <v>76</v>
      </c>
      <c r="L7" s="236"/>
      <c r="M7" s="236"/>
      <c r="N7" s="112"/>
    </row>
    <row r="8" spans="1:22">
      <c r="A8" s="111"/>
      <c r="B8" s="79"/>
      <c r="C8" s="79"/>
      <c r="D8" s="79"/>
      <c r="E8" s="79"/>
      <c r="F8" s="112"/>
      <c r="I8" s="96"/>
      <c r="K8" s="235" t="s">
        <v>77</v>
      </c>
      <c r="L8" s="236"/>
      <c r="M8" s="236"/>
      <c r="N8" s="112"/>
    </row>
    <row r="9" spans="1:22">
      <c r="A9" s="111"/>
      <c r="B9" s="79"/>
      <c r="C9" s="79"/>
      <c r="D9" s="79"/>
      <c r="E9" s="79"/>
      <c r="F9" s="112"/>
      <c r="I9" s="96"/>
      <c r="K9" s="237" t="s">
        <v>78</v>
      </c>
      <c r="L9" s="238"/>
      <c r="M9" s="238"/>
      <c r="N9" s="118"/>
    </row>
    <row r="10" spans="1:22">
      <c r="A10" s="111"/>
      <c r="B10" s="79"/>
      <c r="C10" s="79"/>
      <c r="D10" s="79"/>
      <c r="E10" s="79"/>
      <c r="F10" s="112"/>
      <c r="I10" s="96"/>
      <c r="K10" s="244" t="s">
        <v>79</v>
      </c>
      <c r="L10" s="245"/>
      <c r="M10" s="245"/>
      <c r="N10" s="246"/>
    </row>
    <row r="11" spans="1:22">
      <c r="A11" s="111"/>
      <c r="B11" s="79"/>
      <c r="C11" s="79"/>
      <c r="D11" s="79"/>
      <c r="E11" s="79"/>
      <c r="F11" s="112"/>
      <c r="I11" s="96"/>
      <c r="K11" s="242" t="str">
        <f>'Site Eval'!A6</f>
        <v>Dry Spots (X)</v>
      </c>
      <c r="L11" s="243"/>
      <c r="M11" s="243"/>
      <c r="N11" s="163"/>
    </row>
    <row r="12" spans="1:22">
      <c r="A12" s="111"/>
      <c r="B12" s="79"/>
      <c r="C12" s="79"/>
      <c r="D12" s="79"/>
      <c r="E12" s="79"/>
      <c r="F12" s="112"/>
      <c r="I12" s="96"/>
      <c r="K12" s="235" t="str">
        <f>'Site Eval'!A7</f>
        <v>Mulch Needed (X)</v>
      </c>
      <c r="L12" s="236"/>
      <c r="M12" s="236"/>
      <c r="N12" s="129"/>
    </row>
    <row r="13" spans="1:22">
      <c r="A13" s="111"/>
      <c r="B13" s="79"/>
      <c r="C13" s="79"/>
      <c r="D13" s="79"/>
      <c r="E13" s="79"/>
      <c r="F13" s="112"/>
      <c r="I13" s="96"/>
      <c r="K13" s="235" t="str">
        <f>'Site Eval'!A8</f>
        <v>Overwatering/Ponding (X)</v>
      </c>
      <c r="L13" s="236"/>
      <c r="M13" s="236"/>
      <c r="N13" s="129"/>
    </row>
    <row r="14" spans="1:22">
      <c r="A14" s="111"/>
      <c r="B14" s="79"/>
      <c r="C14" s="79"/>
      <c r="D14" s="79"/>
      <c r="E14" s="79"/>
      <c r="F14" s="112"/>
      <c r="I14" s="96"/>
      <c r="K14" s="237" t="str">
        <f>'Site Eval'!A9</f>
        <v>Aerate (A)/Thatch (T)</v>
      </c>
      <c r="L14" s="238"/>
      <c r="M14" s="238"/>
      <c r="N14" s="130"/>
    </row>
    <row r="15" spans="1:22">
      <c r="A15" s="111"/>
      <c r="B15" s="79"/>
      <c r="C15" s="79"/>
      <c r="D15" s="79"/>
      <c r="E15" s="79"/>
      <c r="F15" s="112"/>
      <c r="I15" s="96"/>
      <c r="K15" s="244" t="s">
        <v>80</v>
      </c>
      <c r="L15" s="245"/>
      <c r="M15" s="245"/>
      <c r="N15" s="246"/>
    </row>
    <row r="16" spans="1:22">
      <c r="A16" s="111"/>
      <c r="B16" s="79"/>
      <c r="C16" s="79"/>
      <c r="D16" s="79"/>
      <c r="E16" s="79"/>
      <c r="F16" s="112"/>
      <c r="I16" s="96"/>
      <c r="K16" s="242" t="str">
        <f>'Site Eval'!A11</f>
        <v>Broken: (H)ead, (N)ozzle, (V)alve,  (P)ipe, (C)logged</v>
      </c>
      <c r="L16" s="243"/>
      <c r="M16" s="243"/>
      <c r="N16" s="163"/>
    </row>
    <row r="17" spans="1:14">
      <c r="A17" s="111"/>
      <c r="B17" s="79"/>
      <c r="C17" s="79"/>
      <c r="D17" s="79"/>
      <c r="E17" s="79"/>
      <c r="F17" s="112"/>
      <c r="I17" s="96"/>
      <c r="K17" s="235" t="str">
        <f>'Site Eval'!A12</f>
        <v>Coverage--Head-to-head coverage (X)</v>
      </c>
      <c r="L17" s="236"/>
      <c r="M17" s="236"/>
      <c r="N17" s="129"/>
    </row>
    <row r="18" spans="1:14">
      <c r="A18" s="140">
        <f>SUM(A3:A17)</f>
        <v>0</v>
      </c>
      <c r="B18" s="141">
        <f t="shared" ref="B18:F18" si="0">SUM(B3:B17)</f>
        <v>0</v>
      </c>
      <c r="C18" s="141">
        <f t="shared" si="0"/>
        <v>0</v>
      </c>
      <c r="D18" s="141">
        <f t="shared" si="0"/>
        <v>0</v>
      </c>
      <c r="E18" s="141">
        <f t="shared" si="0"/>
        <v>0</v>
      </c>
      <c r="F18" s="142">
        <f t="shared" si="0"/>
        <v>0</v>
      </c>
      <c r="I18" s="96"/>
      <c r="K18" s="235" t="str">
        <f>'Site Eval'!A13</f>
        <v>Low Head Drainage (X)</v>
      </c>
      <c r="L18" s="236"/>
      <c r="M18" s="236"/>
      <c r="N18" s="129"/>
    </row>
    <row r="19" spans="1:14">
      <c r="I19" s="96"/>
      <c r="K19" s="235" t="s">
        <v>81</v>
      </c>
      <c r="L19" s="236"/>
      <c r="M19" s="236"/>
      <c r="N19" s="112"/>
    </row>
    <row r="20" spans="1:14">
      <c r="I20" s="96"/>
      <c r="K20" s="235" t="str">
        <f>'Site Eval'!A14</f>
        <v>Pressure: (H)igh/(L)ow</v>
      </c>
      <c r="L20" s="236"/>
      <c r="M20" s="236"/>
      <c r="N20" s="129"/>
    </row>
    <row r="21" spans="1:14">
      <c r="I21" s="96"/>
      <c r="K21" s="235" t="str">
        <f>'Site Eval'!A15</f>
        <v>Mismatch Heads (X)</v>
      </c>
      <c r="L21" s="236"/>
      <c r="M21" s="236"/>
      <c r="N21" s="129"/>
    </row>
    <row r="22" spans="1:14">
      <c r="I22" s="96"/>
      <c r="K22" s="235" t="str">
        <f>'Site Eval'!A16</f>
        <v>(M)isdirected/(B)locked Head</v>
      </c>
      <c r="L22" s="236"/>
      <c r="M22" s="236"/>
      <c r="N22" s="129"/>
    </row>
    <row r="23" spans="1:14">
      <c r="I23" s="96"/>
      <c r="K23" s="235" t="str">
        <f>'Site Eval'!A17</f>
        <v>Wrong Spray Pattern (X)</v>
      </c>
      <c r="L23" s="236"/>
      <c r="M23" s="236"/>
      <c r="N23" s="129"/>
    </row>
    <row r="24" spans="1:14">
      <c r="I24" s="96"/>
      <c r="K24" s="235" t="str">
        <f>'Site Eval'!A18</f>
        <v>Overspray (X)</v>
      </c>
      <c r="L24" s="236"/>
      <c r="M24" s="236"/>
      <c r="N24" s="129"/>
    </row>
    <row r="25" spans="1:14">
      <c r="I25" s="96"/>
      <c r="K25" s="237" t="str">
        <f>'Site Eval'!A19</f>
        <v>(S)unken or (T)ilted Heads</v>
      </c>
      <c r="L25" s="238"/>
      <c r="M25" s="238"/>
      <c r="N25" s="130"/>
    </row>
    <row r="26" spans="1:14">
      <c r="I26" s="137">
        <f>SUM(I3:I25)</f>
        <v>0</v>
      </c>
      <c r="K26" s="239" t="s">
        <v>82</v>
      </c>
      <c r="L26" s="240"/>
      <c r="M26" s="240"/>
      <c r="N26" s="241"/>
    </row>
    <row r="27" spans="1:14">
      <c r="K27" s="242" t="s">
        <v>83</v>
      </c>
      <c r="L27" s="243"/>
      <c r="M27" s="243"/>
      <c r="N27" s="163"/>
    </row>
    <row r="28" spans="1:14">
      <c r="A28" s="89" t="s">
        <v>84</v>
      </c>
      <c r="K28" s="237" t="s">
        <v>85</v>
      </c>
      <c r="L28" s="238"/>
      <c r="M28" s="238"/>
      <c r="N28" s="130"/>
    </row>
    <row r="29" spans="1:14">
      <c r="A29" s="201"/>
      <c r="B29" s="202"/>
      <c r="C29" s="202"/>
      <c r="D29" s="202"/>
      <c r="E29" s="202"/>
      <c r="F29" s="202"/>
      <c r="G29" s="202"/>
      <c r="H29" s="202"/>
      <c r="I29" s="202"/>
      <c r="J29" s="202"/>
      <c r="K29" s="202"/>
      <c r="L29" s="202"/>
      <c r="M29" s="202"/>
      <c r="N29" s="221"/>
    </row>
  </sheetData>
  <sheetProtection algorithmName="SHA-512" hashValue="YdVw4+FxPxowbJyvexvRZFHBdeNokE7Ju6qzanwP982Z/X8WcRIHqmhQ7lLCpvMpe99lrcGtnVJPZ3Wyp04dmw==" saltValue="H75LJwWIWLc3QpLy6YQXsA==" spinCount="100000" sheet="1" objects="1" scenarios="1"/>
  <mergeCells count="28">
    <mergeCell ref="K16:M16"/>
    <mergeCell ref="K17:M17"/>
    <mergeCell ref="A2:F2"/>
    <mergeCell ref="A1:N1"/>
    <mergeCell ref="K4:N4"/>
    <mergeCell ref="K5:M5"/>
    <mergeCell ref="K6:M6"/>
    <mergeCell ref="K7:M7"/>
    <mergeCell ref="K8:M8"/>
    <mergeCell ref="K9:M9"/>
    <mergeCell ref="K10:N10"/>
    <mergeCell ref="K11:M11"/>
    <mergeCell ref="K12:M12"/>
    <mergeCell ref="K13:M13"/>
    <mergeCell ref="K14:M14"/>
    <mergeCell ref="K15:N15"/>
    <mergeCell ref="K18:M18"/>
    <mergeCell ref="A29:N29"/>
    <mergeCell ref="K19:M19"/>
    <mergeCell ref="K20:M20"/>
    <mergeCell ref="K21:M21"/>
    <mergeCell ref="K22:M22"/>
    <mergeCell ref="K23:M23"/>
    <mergeCell ref="K24:M24"/>
    <mergeCell ref="K25:M25"/>
    <mergeCell ref="K26:N26"/>
    <mergeCell ref="K27:M27"/>
    <mergeCell ref="K28:M28"/>
  </mergeCells>
  <conditionalFormatting sqref="A3:F17">
    <cfRule type="top10" dxfId="29" priority="3" percent="1" rank="25"/>
    <cfRule type="top10" dxfId="28" priority="7" percent="1" bottom="1" rank="25"/>
  </conditionalFormatting>
  <conditionalFormatting sqref="N2">
    <cfRule type="expression" dxfId="27" priority="1">
      <formula>$N$2&lt;&gt;$H$2</formula>
    </cfRule>
    <cfRule type="expression" dxfId="26" priority="2">
      <formula>$N$2=$H$2</formula>
    </cfRule>
  </conditionalFormatting>
  <dataValidations count="7">
    <dataValidation type="list" allowBlank="1" showInputMessage="1" showErrorMessage="1" sqref="N6" xr:uid="{00000000-0002-0000-0600-000000000000}">
      <formula1>$P$1:$P$2</formula1>
    </dataValidation>
    <dataValidation type="list" allowBlank="1" showInputMessage="1" showErrorMessage="1" sqref="N20" xr:uid="{00000000-0002-0000-0600-000001000000}">
      <formula1>$U$1:$U$2</formula1>
    </dataValidation>
    <dataValidation type="list" allowBlank="1" showInputMessage="1" showErrorMessage="1" sqref="N8" xr:uid="{00000000-0002-0000-0600-000002000000}">
      <formula1>$T$1:$T$3</formula1>
    </dataValidation>
    <dataValidation type="list" allowBlank="1" showInputMessage="1" showErrorMessage="1" sqref="N9" xr:uid="{00000000-0002-0000-0600-000003000000}">
      <formula1>$S$1:$S$5</formula1>
    </dataValidation>
    <dataValidation type="list" allowBlank="1" showInputMessage="1" showErrorMessage="1" sqref="N7" xr:uid="{00000000-0002-0000-0600-000004000000}">
      <formula1>$R$1:$R$3</formula1>
    </dataValidation>
    <dataValidation type="list" allowBlank="1" showInputMessage="1" showErrorMessage="1" sqref="N5" xr:uid="{00000000-0002-0000-0600-000005000000}">
      <formula1>$Q$1:$Q$3</formula1>
    </dataValidation>
    <dataValidation type="list" allowBlank="1" showInputMessage="1" showErrorMessage="1" sqref="N28" xr:uid="{00000000-0002-0000-0600-000006000000}">
      <formula1>$V$1:$V$3</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9"/>
  <sheetViews>
    <sheetView topLeftCell="C1" workbookViewId="0">
      <selection activeCell="N31" sqref="N31"/>
    </sheetView>
  </sheetViews>
  <sheetFormatPr defaultRowHeight="15"/>
  <cols>
    <col min="1" max="1" width="10.140625" style="84" bestFit="1" customWidth="1"/>
    <col min="2" max="6" width="9.140625" style="84"/>
    <col min="7" max="7" width="12.140625" style="84" bestFit="1" customWidth="1"/>
    <col min="8" max="8" width="9.140625" style="84"/>
    <col min="9" max="9" width="9.140625" style="84" customWidth="1"/>
    <col min="10" max="11" width="6.7109375" style="84" customWidth="1"/>
    <col min="12" max="12" width="9.140625" style="84"/>
    <col min="13" max="13" width="30.85546875" style="84" customWidth="1"/>
    <col min="14" max="16384" width="9.140625" style="84"/>
  </cols>
  <sheetData>
    <row r="1" spans="1:22">
      <c r="A1" s="196" t="s">
        <v>49</v>
      </c>
      <c r="B1" s="197"/>
      <c r="C1" s="197"/>
      <c r="D1" s="197"/>
      <c r="E1" s="197"/>
      <c r="F1" s="197"/>
      <c r="G1" s="197"/>
      <c r="H1" s="197"/>
      <c r="I1" s="197"/>
      <c r="J1" s="197"/>
      <c r="K1" s="197"/>
      <c r="L1" s="197"/>
      <c r="M1" s="197"/>
      <c r="N1" s="199"/>
      <c r="P1" s="84" t="s">
        <v>50</v>
      </c>
      <c r="Q1" s="84" t="s">
        <v>51</v>
      </c>
      <c r="R1" s="84" t="s">
        <v>52</v>
      </c>
      <c r="S1" s="84" t="s">
        <v>53</v>
      </c>
      <c r="T1" s="84" t="s">
        <v>54</v>
      </c>
      <c r="U1" s="84" t="s">
        <v>55</v>
      </c>
      <c r="V1" s="84">
        <v>0.5</v>
      </c>
    </row>
    <row r="2" spans="1:22">
      <c r="A2" s="256" t="s">
        <v>56</v>
      </c>
      <c r="B2" s="257"/>
      <c r="C2" s="257"/>
      <c r="D2" s="257"/>
      <c r="E2" s="257"/>
      <c r="F2" s="258"/>
      <c r="G2" s="84" t="s">
        <v>86</v>
      </c>
      <c r="H2" s="84">
        <f>ROUND(Formulas!Q11/4,0)</f>
        <v>0</v>
      </c>
      <c r="I2" s="144" t="s">
        <v>58</v>
      </c>
      <c r="M2" s="84" t="s">
        <v>59</v>
      </c>
      <c r="N2" s="84">
        <f>COUNTA(I3:I25)</f>
        <v>0</v>
      </c>
      <c r="P2" s="84" t="s">
        <v>60</v>
      </c>
      <c r="Q2" s="84" t="s">
        <v>61</v>
      </c>
      <c r="R2" s="84" t="s">
        <v>62</v>
      </c>
      <c r="S2" s="84" t="s">
        <v>63</v>
      </c>
      <c r="T2" s="84" t="s">
        <v>64</v>
      </c>
      <c r="U2" s="84" t="s">
        <v>65</v>
      </c>
      <c r="V2" s="84">
        <v>0.75</v>
      </c>
    </row>
    <row r="3" spans="1:22">
      <c r="A3" s="111"/>
      <c r="B3" s="79"/>
      <c r="C3" s="79"/>
      <c r="D3" s="79"/>
      <c r="E3" s="79"/>
      <c r="F3" s="112"/>
      <c r="I3" s="96"/>
      <c r="M3" s="84" t="s">
        <v>66</v>
      </c>
      <c r="N3" s="85">
        <f>(H4+(H5/60))</f>
        <v>0</v>
      </c>
      <c r="Q3" s="84" t="s">
        <v>29</v>
      </c>
      <c r="R3" s="84" t="s">
        <v>67</v>
      </c>
      <c r="S3" s="84" t="s">
        <v>62</v>
      </c>
      <c r="T3" s="84" t="s">
        <v>68</v>
      </c>
      <c r="V3" s="84">
        <v>1</v>
      </c>
    </row>
    <row r="4" spans="1:22">
      <c r="A4" s="111"/>
      <c r="B4" s="79"/>
      <c r="C4" s="79"/>
      <c r="D4" s="79"/>
      <c r="E4" s="79"/>
      <c r="F4" s="112"/>
      <c r="G4" s="147" t="s">
        <v>69</v>
      </c>
      <c r="H4" s="117"/>
      <c r="I4" s="96"/>
      <c r="K4" s="256" t="s">
        <v>70</v>
      </c>
      <c r="L4" s="257"/>
      <c r="M4" s="257"/>
      <c r="N4" s="258"/>
      <c r="S4" s="84" t="s">
        <v>71</v>
      </c>
    </row>
    <row r="5" spans="1:22">
      <c r="A5" s="111"/>
      <c r="B5" s="79"/>
      <c r="C5" s="79"/>
      <c r="D5" s="79"/>
      <c r="E5" s="79"/>
      <c r="F5" s="112"/>
      <c r="G5" s="146" t="s">
        <v>72</v>
      </c>
      <c r="H5" s="118"/>
      <c r="I5" s="96"/>
      <c r="K5" s="254" t="s">
        <v>73</v>
      </c>
      <c r="L5" s="255"/>
      <c r="M5" s="255"/>
      <c r="N5" s="117"/>
      <c r="S5" s="84" t="s">
        <v>74</v>
      </c>
    </row>
    <row r="6" spans="1:22">
      <c r="A6" s="111"/>
      <c r="B6" s="79"/>
      <c r="C6" s="79"/>
      <c r="D6" s="79"/>
      <c r="E6" s="79"/>
      <c r="F6" s="112"/>
      <c r="I6" s="96"/>
      <c r="K6" s="247" t="s">
        <v>75</v>
      </c>
      <c r="L6" s="248"/>
      <c r="M6" s="248"/>
      <c r="N6" s="112"/>
    </row>
    <row r="7" spans="1:22">
      <c r="A7" s="111"/>
      <c r="B7" s="79"/>
      <c r="C7" s="79"/>
      <c r="D7" s="79"/>
      <c r="E7" s="79"/>
      <c r="F7" s="112"/>
      <c r="I7" s="96"/>
      <c r="K7" s="247" t="s">
        <v>76</v>
      </c>
      <c r="L7" s="248"/>
      <c r="M7" s="248"/>
      <c r="N7" s="112"/>
    </row>
    <row r="8" spans="1:22">
      <c r="A8" s="111"/>
      <c r="B8" s="79"/>
      <c r="C8" s="79"/>
      <c r="D8" s="79"/>
      <c r="E8" s="79"/>
      <c r="F8" s="112"/>
      <c r="I8" s="96"/>
      <c r="K8" s="247" t="s">
        <v>77</v>
      </c>
      <c r="L8" s="248"/>
      <c r="M8" s="248"/>
      <c r="N8" s="112"/>
    </row>
    <row r="9" spans="1:22">
      <c r="A9" s="111"/>
      <c r="B9" s="79"/>
      <c r="C9" s="79"/>
      <c r="D9" s="79"/>
      <c r="E9" s="79"/>
      <c r="F9" s="112"/>
      <c r="I9" s="96"/>
      <c r="K9" s="249" t="s">
        <v>78</v>
      </c>
      <c r="L9" s="250"/>
      <c r="M9" s="250"/>
      <c r="N9" s="118"/>
    </row>
    <row r="10" spans="1:22">
      <c r="A10" s="111"/>
      <c r="B10" s="79"/>
      <c r="C10" s="79"/>
      <c r="D10" s="79"/>
      <c r="E10" s="79"/>
      <c r="F10" s="112"/>
      <c r="I10" s="96"/>
      <c r="K10" s="256" t="s">
        <v>79</v>
      </c>
      <c r="L10" s="257"/>
      <c r="M10" s="257"/>
      <c r="N10" s="258"/>
    </row>
    <row r="11" spans="1:22">
      <c r="A11" s="111"/>
      <c r="B11" s="79"/>
      <c r="C11" s="79"/>
      <c r="D11" s="79"/>
      <c r="E11" s="79"/>
      <c r="F11" s="112"/>
      <c r="I11" s="96"/>
      <c r="K11" s="254" t="str">
        <f>'Site Eval'!A6</f>
        <v>Dry Spots (X)</v>
      </c>
      <c r="L11" s="255"/>
      <c r="M11" s="255"/>
      <c r="N11" s="163"/>
    </row>
    <row r="12" spans="1:22">
      <c r="A12" s="111"/>
      <c r="B12" s="79"/>
      <c r="C12" s="79"/>
      <c r="D12" s="79"/>
      <c r="E12" s="79"/>
      <c r="F12" s="112"/>
      <c r="I12" s="96"/>
      <c r="K12" s="247" t="str">
        <f>'Site Eval'!A7</f>
        <v>Mulch Needed (X)</v>
      </c>
      <c r="L12" s="248"/>
      <c r="M12" s="248"/>
      <c r="N12" s="129"/>
    </row>
    <row r="13" spans="1:22">
      <c r="A13" s="111"/>
      <c r="B13" s="79"/>
      <c r="C13" s="79"/>
      <c r="D13" s="79"/>
      <c r="E13" s="79"/>
      <c r="F13" s="112"/>
      <c r="I13" s="96"/>
      <c r="K13" s="247" t="str">
        <f>'Site Eval'!A8</f>
        <v>Overwatering/Ponding (X)</v>
      </c>
      <c r="L13" s="248"/>
      <c r="M13" s="248"/>
      <c r="N13" s="129"/>
    </row>
    <row r="14" spans="1:22">
      <c r="A14" s="111"/>
      <c r="B14" s="79"/>
      <c r="C14" s="79"/>
      <c r="D14" s="79"/>
      <c r="E14" s="79"/>
      <c r="F14" s="112"/>
      <c r="I14" s="96"/>
      <c r="K14" s="249" t="str">
        <f>'Site Eval'!A9</f>
        <v>Aerate (A)/Thatch (T)</v>
      </c>
      <c r="L14" s="250"/>
      <c r="M14" s="250"/>
      <c r="N14" s="130"/>
    </row>
    <row r="15" spans="1:22">
      <c r="A15" s="111"/>
      <c r="B15" s="79"/>
      <c r="C15" s="79"/>
      <c r="D15" s="79"/>
      <c r="E15" s="79"/>
      <c r="F15" s="112"/>
      <c r="I15" s="96"/>
      <c r="K15" s="256" t="s">
        <v>80</v>
      </c>
      <c r="L15" s="257"/>
      <c r="M15" s="257"/>
      <c r="N15" s="258"/>
    </row>
    <row r="16" spans="1:22">
      <c r="A16" s="111"/>
      <c r="B16" s="79"/>
      <c r="C16" s="79"/>
      <c r="D16" s="79"/>
      <c r="E16" s="79"/>
      <c r="F16" s="112"/>
      <c r="I16" s="96"/>
      <c r="K16" s="254" t="str">
        <f>'Site Eval'!A11</f>
        <v>Broken: (H)ead, (N)ozzle, (V)alve,  (P)ipe, (C)logged</v>
      </c>
      <c r="L16" s="255"/>
      <c r="M16" s="255"/>
      <c r="N16" s="163"/>
    </row>
    <row r="17" spans="1:14">
      <c r="A17" s="111"/>
      <c r="B17" s="79"/>
      <c r="C17" s="79"/>
      <c r="D17" s="79"/>
      <c r="E17" s="79"/>
      <c r="F17" s="112"/>
      <c r="I17" s="96"/>
      <c r="K17" s="247" t="str">
        <f>'Site Eval'!A12</f>
        <v>Coverage--Head-to-head coverage (X)</v>
      </c>
      <c r="L17" s="248"/>
      <c r="M17" s="248"/>
      <c r="N17" s="129"/>
    </row>
    <row r="18" spans="1:14">
      <c r="A18" s="148">
        <f>SUM(A3:A17)</f>
        <v>0</v>
      </c>
      <c r="B18" s="149">
        <f t="shared" ref="B18:F18" si="0">SUM(B3:B17)</f>
        <v>0</v>
      </c>
      <c r="C18" s="149">
        <f t="shared" si="0"/>
        <v>0</v>
      </c>
      <c r="D18" s="149">
        <f t="shared" si="0"/>
        <v>0</v>
      </c>
      <c r="E18" s="149">
        <f t="shared" si="0"/>
        <v>0</v>
      </c>
      <c r="F18" s="150">
        <f t="shared" si="0"/>
        <v>0</v>
      </c>
      <c r="I18" s="96"/>
      <c r="K18" s="247" t="str">
        <f>'Site Eval'!A13</f>
        <v>Low Head Drainage (X)</v>
      </c>
      <c r="L18" s="248"/>
      <c r="M18" s="248"/>
      <c r="N18" s="129"/>
    </row>
    <row r="19" spans="1:14">
      <c r="I19" s="96"/>
      <c r="K19" s="247" t="s">
        <v>81</v>
      </c>
      <c r="L19" s="248"/>
      <c r="M19" s="248"/>
      <c r="N19" s="112"/>
    </row>
    <row r="20" spans="1:14">
      <c r="I20" s="96"/>
      <c r="K20" s="247" t="str">
        <f>'Site Eval'!A14</f>
        <v>Pressure: (H)igh/(L)ow</v>
      </c>
      <c r="L20" s="248"/>
      <c r="M20" s="248"/>
      <c r="N20" s="129"/>
    </row>
    <row r="21" spans="1:14">
      <c r="I21" s="96"/>
      <c r="K21" s="247" t="str">
        <f>'Site Eval'!A15</f>
        <v>Mismatch Heads (X)</v>
      </c>
      <c r="L21" s="248"/>
      <c r="M21" s="248"/>
      <c r="N21" s="129"/>
    </row>
    <row r="22" spans="1:14">
      <c r="I22" s="96"/>
      <c r="K22" s="247" t="str">
        <f>'Site Eval'!A16</f>
        <v>(M)isdirected/(B)locked Head</v>
      </c>
      <c r="L22" s="248"/>
      <c r="M22" s="248"/>
      <c r="N22" s="129"/>
    </row>
    <row r="23" spans="1:14">
      <c r="I23" s="96"/>
      <c r="K23" s="247" t="str">
        <f>'Site Eval'!A17</f>
        <v>Wrong Spray Pattern (X)</v>
      </c>
      <c r="L23" s="248"/>
      <c r="M23" s="248"/>
      <c r="N23" s="129"/>
    </row>
    <row r="24" spans="1:14">
      <c r="I24" s="96"/>
      <c r="K24" s="247" t="str">
        <f>'Site Eval'!A18</f>
        <v>Overspray (X)</v>
      </c>
      <c r="L24" s="248"/>
      <c r="M24" s="248"/>
      <c r="N24" s="129"/>
    </row>
    <row r="25" spans="1:14">
      <c r="I25" s="96"/>
      <c r="K25" s="249" t="str">
        <f>'Site Eval'!A19</f>
        <v>(S)unken or (T)ilted Heads</v>
      </c>
      <c r="L25" s="250"/>
      <c r="M25" s="250"/>
      <c r="N25" s="130"/>
    </row>
    <row r="26" spans="1:14">
      <c r="I26" s="145">
        <f>SUM(I3:I25)</f>
        <v>0</v>
      </c>
      <c r="K26" s="251" t="s">
        <v>82</v>
      </c>
      <c r="L26" s="252"/>
      <c r="M26" s="252"/>
      <c r="N26" s="253"/>
    </row>
    <row r="27" spans="1:14">
      <c r="K27" s="254" t="s">
        <v>83</v>
      </c>
      <c r="L27" s="255"/>
      <c r="M27" s="255"/>
      <c r="N27" s="163"/>
    </row>
    <row r="28" spans="1:14">
      <c r="A28" s="161" t="s">
        <v>87</v>
      </c>
      <c r="K28" s="249" t="s">
        <v>85</v>
      </c>
      <c r="L28" s="250"/>
      <c r="M28" s="250"/>
      <c r="N28" s="130"/>
    </row>
    <row r="29" spans="1:14">
      <c r="A29" s="201"/>
      <c r="B29" s="202"/>
      <c r="C29" s="202"/>
      <c r="D29" s="202"/>
      <c r="E29" s="202"/>
      <c r="F29" s="202"/>
      <c r="G29" s="202"/>
      <c r="H29" s="202"/>
      <c r="I29" s="202"/>
      <c r="J29" s="202"/>
      <c r="K29" s="202"/>
      <c r="L29" s="202"/>
      <c r="M29" s="202"/>
      <c r="N29" s="221"/>
    </row>
  </sheetData>
  <sheetProtection algorithmName="SHA-512" hashValue="/vLRY0rTJ6mENoXvtMbNjTTMCVsUwt9Qu5B2NRh0+QuONl6GpPYLhpAJk3txCQ1U38wscmc5amnFigc5SQlA0A==" saltValue="VXmBJ8mH+4U7+66LwgVVAQ==" spinCount="100000" sheet="1" objects="1" scenarios="1"/>
  <mergeCells count="28">
    <mergeCell ref="K16:M16"/>
    <mergeCell ref="K17:M17"/>
    <mergeCell ref="A2:F2"/>
    <mergeCell ref="A1:N1"/>
    <mergeCell ref="K4:N4"/>
    <mergeCell ref="K5:M5"/>
    <mergeCell ref="K6:M6"/>
    <mergeCell ref="K7:M7"/>
    <mergeCell ref="K8:M8"/>
    <mergeCell ref="K9:M9"/>
    <mergeCell ref="K10:N10"/>
    <mergeCell ref="K11:M11"/>
    <mergeCell ref="K12:M12"/>
    <mergeCell ref="K13:M13"/>
    <mergeCell ref="K14:M14"/>
    <mergeCell ref="K15:N15"/>
    <mergeCell ref="K18:M18"/>
    <mergeCell ref="A29:N29"/>
    <mergeCell ref="K19:M19"/>
    <mergeCell ref="K20:M20"/>
    <mergeCell ref="K21:M21"/>
    <mergeCell ref="K22:M22"/>
    <mergeCell ref="K23:M23"/>
    <mergeCell ref="K24:M24"/>
    <mergeCell ref="K25:M25"/>
    <mergeCell ref="K26:N26"/>
    <mergeCell ref="K27:M27"/>
    <mergeCell ref="K28:M28"/>
  </mergeCells>
  <conditionalFormatting sqref="A3:F17">
    <cfRule type="top10" dxfId="25" priority="3" percent="1" rank="25"/>
    <cfRule type="top10" dxfId="24" priority="7" percent="1" bottom="1" rank="25"/>
  </conditionalFormatting>
  <conditionalFormatting sqref="N2">
    <cfRule type="expression" dxfId="23" priority="1">
      <formula>$N$2&lt;&gt;$H$2</formula>
    </cfRule>
    <cfRule type="expression" dxfId="22" priority="2">
      <formula>$N$2=$H$2</formula>
    </cfRule>
  </conditionalFormatting>
  <dataValidations count="7">
    <dataValidation type="list" allowBlank="1" showInputMessage="1" showErrorMessage="1" sqref="N6" xr:uid="{00000000-0002-0000-0700-000000000000}">
      <formula1>$P$1:$P$2</formula1>
    </dataValidation>
    <dataValidation type="list" allowBlank="1" showInputMessage="1" showErrorMessage="1" sqref="N5" xr:uid="{00000000-0002-0000-0700-000001000000}">
      <formula1>$Q$1:$Q$3</formula1>
    </dataValidation>
    <dataValidation type="list" allowBlank="1" showInputMessage="1" showErrorMessage="1" sqref="N7" xr:uid="{00000000-0002-0000-0700-000002000000}">
      <formula1>$R$1:$R$3</formula1>
    </dataValidation>
    <dataValidation type="list" allowBlank="1" showInputMessage="1" showErrorMessage="1" sqref="N9" xr:uid="{00000000-0002-0000-0700-000003000000}">
      <formula1>$S$1:$S$5</formula1>
    </dataValidation>
    <dataValidation type="list" allowBlank="1" showInputMessage="1" showErrorMessage="1" sqref="N8" xr:uid="{00000000-0002-0000-0700-000004000000}">
      <formula1>$T$1:$T$3</formula1>
    </dataValidation>
    <dataValidation type="list" allowBlank="1" showInputMessage="1" showErrorMessage="1" sqref="N20" xr:uid="{00000000-0002-0000-0700-000005000000}">
      <formula1>$U$1:$U$2</formula1>
    </dataValidation>
    <dataValidation type="list" allowBlank="1" showInputMessage="1" showErrorMessage="1" sqref="N28" xr:uid="{00000000-0002-0000-0700-000006000000}">
      <formula1>$V$1:$V$3</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9"/>
  <sheetViews>
    <sheetView workbookViewId="0">
      <selection activeCell="A29" sqref="A29:N29"/>
    </sheetView>
  </sheetViews>
  <sheetFormatPr defaultRowHeight="15"/>
  <cols>
    <col min="1" max="1" width="10.140625" style="78" bestFit="1" customWidth="1"/>
    <col min="2" max="6" width="9.140625" style="78"/>
    <col min="7" max="7" width="12.140625" style="78" bestFit="1" customWidth="1"/>
    <col min="8" max="8" width="9.140625" style="78"/>
    <col min="9" max="9" width="9.140625" style="78" customWidth="1"/>
    <col min="10" max="11" width="6.7109375" style="78" customWidth="1"/>
    <col min="12" max="12" width="9.140625" style="78"/>
    <col min="13" max="13" width="30.28515625" style="78" customWidth="1"/>
    <col min="14" max="16384" width="9.140625" style="78"/>
  </cols>
  <sheetData>
    <row r="1" spans="1:22">
      <c r="A1" s="196" t="s">
        <v>49</v>
      </c>
      <c r="B1" s="197"/>
      <c r="C1" s="197"/>
      <c r="D1" s="197"/>
      <c r="E1" s="197"/>
      <c r="F1" s="197"/>
      <c r="G1" s="197"/>
      <c r="H1" s="197"/>
      <c r="I1" s="197"/>
      <c r="J1" s="197"/>
      <c r="K1" s="197"/>
      <c r="L1" s="197"/>
      <c r="M1" s="197"/>
      <c r="N1" s="199"/>
      <c r="P1" s="78" t="s">
        <v>50</v>
      </c>
      <c r="Q1" s="78" t="s">
        <v>51</v>
      </c>
      <c r="R1" s="78" t="s">
        <v>52</v>
      </c>
      <c r="S1" s="78" t="s">
        <v>53</v>
      </c>
      <c r="T1" s="78" t="s">
        <v>54</v>
      </c>
      <c r="U1" s="78" t="s">
        <v>55</v>
      </c>
      <c r="V1" s="78">
        <v>0.5</v>
      </c>
    </row>
    <row r="2" spans="1:22">
      <c r="A2" s="269" t="s">
        <v>56</v>
      </c>
      <c r="B2" s="270"/>
      <c r="C2" s="270"/>
      <c r="D2" s="270"/>
      <c r="E2" s="270"/>
      <c r="F2" s="271"/>
      <c r="G2" s="78" t="s">
        <v>86</v>
      </c>
      <c r="H2" s="78">
        <f>ROUND(Formulas!Q21/4,0)</f>
        <v>0</v>
      </c>
      <c r="I2" s="154" t="s">
        <v>58</v>
      </c>
      <c r="M2" s="78" t="s">
        <v>59</v>
      </c>
      <c r="N2" s="78">
        <f>COUNTA(I3:I25)</f>
        <v>0</v>
      </c>
      <c r="P2" s="78" t="s">
        <v>60</v>
      </c>
      <c r="Q2" s="78" t="s">
        <v>61</v>
      </c>
      <c r="R2" s="78" t="s">
        <v>62</v>
      </c>
      <c r="S2" s="78" t="s">
        <v>63</v>
      </c>
      <c r="T2" s="78" t="s">
        <v>64</v>
      </c>
      <c r="U2" s="78" t="s">
        <v>65</v>
      </c>
      <c r="V2" s="78">
        <v>0.75</v>
      </c>
    </row>
    <row r="3" spans="1:22">
      <c r="A3" s="111"/>
      <c r="B3" s="79"/>
      <c r="C3" s="79"/>
      <c r="D3" s="79"/>
      <c r="E3" s="79"/>
      <c r="F3" s="112"/>
      <c r="I3" s="96"/>
      <c r="M3" s="78" t="s">
        <v>66</v>
      </c>
      <c r="N3" s="90">
        <f>(H4+(H5/60))</f>
        <v>0</v>
      </c>
      <c r="Q3" s="78" t="s">
        <v>29</v>
      </c>
      <c r="R3" s="78" t="s">
        <v>67</v>
      </c>
      <c r="S3" s="78" t="s">
        <v>62</v>
      </c>
      <c r="T3" s="78" t="s">
        <v>68</v>
      </c>
      <c r="V3" s="78">
        <v>1</v>
      </c>
    </row>
    <row r="4" spans="1:22">
      <c r="A4" s="111"/>
      <c r="B4" s="79"/>
      <c r="C4" s="79"/>
      <c r="D4" s="79"/>
      <c r="E4" s="79"/>
      <c r="F4" s="112"/>
      <c r="G4" s="155" t="s">
        <v>69</v>
      </c>
      <c r="H4" s="117"/>
      <c r="I4" s="96"/>
      <c r="K4" s="269" t="s">
        <v>70</v>
      </c>
      <c r="L4" s="270"/>
      <c r="M4" s="270"/>
      <c r="N4" s="271"/>
      <c r="S4" s="78" t="s">
        <v>71</v>
      </c>
    </row>
    <row r="5" spans="1:22">
      <c r="A5" s="111"/>
      <c r="B5" s="79"/>
      <c r="C5" s="79"/>
      <c r="D5" s="79"/>
      <c r="E5" s="79"/>
      <c r="F5" s="112"/>
      <c r="G5" s="151" t="s">
        <v>72</v>
      </c>
      <c r="H5" s="118"/>
      <c r="I5" s="96"/>
      <c r="K5" s="267" t="s">
        <v>73</v>
      </c>
      <c r="L5" s="268"/>
      <c r="M5" s="268"/>
      <c r="N5" s="117"/>
      <c r="S5" s="78" t="s">
        <v>74</v>
      </c>
    </row>
    <row r="6" spans="1:22">
      <c r="A6" s="111"/>
      <c r="B6" s="79"/>
      <c r="C6" s="79"/>
      <c r="D6" s="79"/>
      <c r="E6" s="79"/>
      <c r="F6" s="112"/>
      <c r="I6" s="96"/>
      <c r="K6" s="259" t="s">
        <v>75</v>
      </c>
      <c r="L6" s="260"/>
      <c r="M6" s="260"/>
      <c r="N6" s="112"/>
    </row>
    <row r="7" spans="1:22">
      <c r="A7" s="111"/>
      <c r="B7" s="79"/>
      <c r="C7" s="79"/>
      <c r="D7" s="79"/>
      <c r="E7" s="79"/>
      <c r="F7" s="112"/>
      <c r="I7" s="96"/>
      <c r="K7" s="259" t="s">
        <v>76</v>
      </c>
      <c r="L7" s="260"/>
      <c r="M7" s="260"/>
      <c r="N7" s="112"/>
    </row>
    <row r="8" spans="1:22">
      <c r="A8" s="111"/>
      <c r="B8" s="79"/>
      <c r="C8" s="79"/>
      <c r="D8" s="79"/>
      <c r="E8" s="79"/>
      <c r="F8" s="112"/>
      <c r="I8" s="96"/>
      <c r="K8" s="259" t="s">
        <v>77</v>
      </c>
      <c r="L8" s="260"/>
      <c r="M8" s="260"/>
      <c r="N8" s="112"/>
    </row>
    <row r="9" spans="1:22">
      <c r="A9" s="111"/>
      <c r="B9" s="79"/>
      <c r="C9" s="79"/>
      <c r="D9" s="79"/>
      <c r="E9" s="79"/>
      <c r="F9" s="112"/>
      <c r="I9" s="96"/>
      <c r="K9" s="262" t="s">
        <v>78</v>
      </c>
      <c r="L9" s="263"/>
      <c r="M9" s="263"/>
      <c r="N9" s="118"/>
    </row>
    <row r="10" spans="1:22">
      <c r="A10" s="111"/>
      <c r="B10" s="79"/>
      <c r="C10" s="79"/>
      <c r="D10" s="79"/>
      <c r="E10" s="79"/>
      <c r="F10" s="112"/>
      <c r="I10" s="96"/>
      <c r="K10" s="269" t="s">
        <v>79</v>
      </c>
      <c r="L10" s="270"/>
      <c r="M10" s="270"/>
      <c r="N10" s="271"/>
    </row>
    <row r="11" spans="1:22">
      <c r="A11" s="111"/>
      <c r="B11" s="79"/>
      <c r="C11" s="79"/>
      <c r="D11" s="79"/>
      <c r="E11" s="79"/>
      <c r="F11" s="112"/>
      <c r="I11" s="96"/>
      <c r="K11" s="267" t="str">
        <f>'Site Eval'!A6</f>
        <v>Dry Spots (X)</v>
      </c>
      <c r="L11" s="268"/>
      <c r="M11" s="268"/>
      <c r="N11" s="163"/>
    </row>
    <row r="12" spans="1:22">
      <c r="A12" s="111"/>
      <c r="B12" s="79"/>
      <c r="C12" s="79"/>
      <c r="D12" s="79"/>
      <c r="E12" s="79"/>
      <c r="F12" s="112"/>
      <c r="I12" s="96"/>
      <c r="K12" s="259" t="str">
        <f>'Site Eval'!A7</f>
        <v>Mulch Needed (X)</v>
      </c>
      <c r="L12" s="260"/>
      <c r="M12" s="260"/>
      <c r="N12" s="129"/>
    </row>
    <row r="13" spans="1:22">
      <c r="A13" s="111"/>
      <c r="B13" s="79"/>
      <c r="C13" s="79"/>
      <c r="D13" s="79"/>
      <c r="E13" s="79"/>
      <c r="F13" s="112"/>
      <c r="I13" s="96"/>
      <c r="K13" s="259" t="str">
        <f>'Site Eval'!A8</f>
        <v>Overwatering/Ponding (X)</v>
      </c>
      <c r="L13" s="260"/>
      <c r="M13" s="260"/>
      <c r="N13" s="129"/>
    </row>
    <row r="14" spans="1:22">
      <c r="A14" s="111"/>
      <c r="B14" s="79"/>
      <c r="C14" s="79"/>
      <c r="D14" s="79"/>
      <c r="E14" s="79"/>
      <c r="F14" s="112"/>
      <c r="I14" s="96"/>
      <c r="K14" s="262" t="str">
        <f>'Site Eval'!A9</f>
        <v>Aerate (A)/Thatch (T)</v>
      </c>
      <c r="L14" s="263"/>
      <c r="M14" s="263"/>
      <c r="N14" s="130"/>
    </row>
    <row r="15" spans="1:22">
      <c r="A15" s="111"/>
      <c r="B15" s="79"/>
      <c r="C15" s="79"/>
      <c r="D15" s="79"/>
      <c r="E15" s="79"/>
      <c r="F15" s="112"/>
      <c r="I15" s="96"/>
      <c r="K15" s="269" t="s">
        <v>80</v>
      </c>
      <c r="L15" s="270"/>
      <c r="M15" s="270"/>
      <c r="N15" s="271"/>
    </row>
    <row r="16" spans="1:22">
      <c r="A16" s="111"/>
      <c r="B16" s="79"/>
      <c r="C16" s="79"/>
      <c r="D16" s="79"/>
      <c r="E16" s="79"/>
      <c r="F16" s="112"/>
      <c r="I16" s="96"/>
      <c r="K16" s="267" t="str">
        <f>'Site Eval'!A11</f>
        <v>Broken: (H)ead, (N)ozzle, (V)alve,  (P)ipe, (C)logged</v>
      </c>
      <c r="L16" s="268"/>
      <c r="M16" s="268"/>
      <c r="N16" s="163"/>
    </row>
    <row r="17" spans="1:14">
      <c r="A17" s="126"/>
      <c r="B17" s="99"/>
      <c r="C17" s="99"/>
      <c r="D17" s="99"/>
      <c r="E17" s="99"/>
      <c r="F17" s="118"/>
      <c r="I17" s="96"/>
      <c r="K17" s="259" t="str">
        <f>'Site Eval'!A12</f>
        <v>Coverage--Head-to-head coverage (X)</v>
      </c>
      <c r="L17" s="260"/>
      <c r="M17" s="260"/>
      <c r="N17" s="129"/>
    </row>
    <row r="18" spans="1:14">
      <c r="A18" s="151">
        <f>SUM(A3:A17)</f>
        <v>0</v>
      </c>
      <c r="B18" s="152">
        <f t="shared" ref="B18:F18" si="0">SUM(B3:B17)</f>
        <v>0</v>
      </c>
      <c r="C18" s="152">
        <f t="shared" si="0"/>
        <v>0</v>
      </c>
      <c r="D18" s="152">
        <f t="shared" si="0"/>
        <v>0</v>
      </c>
      <c r="E18" s="152">
        <f t="shared" si="0"/>
        <v>0</v>
      </c>
      <c r="F18" s="153">
        <f t="shared" si="0"/>
        <v>0</v>
      </c>
      <c r="I18" s="96"/>
      <c r="K18" s="259" t="str">
        <f>'Site Eval'!A13</f>
        <v>Low Head Drainage (X)</v>
      </c>
      <c r="L18" s="260"/>
      <c r="M18" s="260"/>
      <c r="N18" s="129"/>
    </row>
    <row r="19" spans="1:14">
      <c r="I19" s="96"/>
      <c r="K19" s="259" t="s">
        <v>81</v>
      </c>
      <c r="L19" s="260"/>
      <c r="M19" s="260"/>
      <c r="N19" s="112"/>
    </row>
    <row r="20" spans="1:14">
      <c r="I20" s="96"/>
      <c r="K20" s="259" t="str">
        <f>'Site Eval'!A14</f>
        <v>Pressure: (H)igh/(L)ow</v>
      </c>
      <c r="L20" s="260"/>
      <c r="M20" s="260"/>
      <c r="N20" s="129"/>
    </row>
    <row r="21" spans="1:14">
      <c r="I21" s="96"/>
      <c r="K21" s="259" t="str">
        <f>'Site Eval'!A15</f>
        <v>Mismatch Heads (X)</v>
      </c>
      <c r="L21" s="260"/>
      <c r="M21" s="260"/>
      <c r="N21" s="129"/>
    </row>
    <row r="22" spans="1:14">
      <c r="I22" s="96"/>
      <c r="K22" s="259" t="str">
        <f>'Site Eval'!A16</f>
        <v>(M)isdirected/(B)locked Head</v>
      </c>
      <c r="L22" s="260"/>
      <c r="M22" s="260"/>
      <c r="N22" s="129"/>
    </row>
    <row r="23" spans="1:14">
      <c r="I23" s="96"/>
      <c r="K23" s="259" t="str">
        <f>'Site Eval'!A17</f>
        <v>Wrong Spray Pattern (X)</v>
      </c>
      <c r="L23" s="260"/>
      <c r="M23" s="260"/>
      <c r="N23" s="129"/>
    </row>
    <row r="24" spans="1:14">
      <c r="I24" s="96"/>
      <c r="K24" s="259" t="str">
        <f>'Site Eval'!A18</f>
        <v>Overspray (X)</v>
      </c>
      <c r="L24" s="260"/>
      <c r="M24" s="260"/>
      <c r="N24" s="129"/>
    </row>
    <row r="25" spans="1:14">
      <c r="I25" s="96"/>
      <c r="K25" s="262" t="str">
        <f>'Site Eval'!A19</f>
        <v>(S)unken or (T)ilted Heads</v>
      </c>
      <c r="L25" s="263"/>
      <c r="M25" s="263"/>
      <c r="N25" s="130"/>
    </row>
    <row r="26" spans="1:14">
      <c r="I26" s="154">
        <f>SUM(I3:I25)</f>
        <v>0</v>
      </c>
      <c r="K26" s="264" t="s">
        <v>82</v>
      </c>
      <c r="L26" s="265"/>
      <c r="M26" s="265"/>
      <c r="N26" s="266"/>
    </row>
    <row r="27" spans="1:14">
      <c r="K27" s="267" t="s">
        <v>83</v>
      </c>
      <c r="L27" s="268"/>
      <c r="M27" s="268"/>
      <c r="N27" s="163"/>
    </row>
    <row r="28" spans="1:14">
      <c r="A28" s="162" t="s">
        <v>84</v>
      </c>
      <c r="K28" s="262" t="s">
        <v>85</v>
      </c>
      <c r="L28" s="263"/>
      <c r="M28" s="263"/>
      <c r="N28" s="130"/>
    </row>
    <row r="29" spans="1:14">
      <c r="A29" s="261"/>
      <c r="B29" s="261"/>
      <c r="C29" s="261"/>
      <c r="D29" s="261"/>
      <c r="E29" s="261"/>
      <c r="F29" s="261"/>
      <c r="G29" s="261"/>
      <c r="H29" s="261"/>
      <c r="I29" s="261"/>
      <c r="J29" s="261"/>
      <c r="K29" s="261"/>
      <c r="L29" s="261"/>
      <c r="M29" s="261"/>
      <c r="N29" s="261"/>
    </row>
  </sheetData>
  <sheetProtection algorithmName="SHA-512" hashValue="JACn6kk+PJUwrEp0I8d0BP4S7kdEOuDoinFAp1fYDEtynfojBrVCRps/b5QR2Y59bKhApWcnJoXr4XOHaXmFOQ==" saltValue="rl4oRJ9KYX2JXOSPzWqaEw==" spinCount="100000" sheet="1" objects="1" scenarios="1"/>
  <mergeCells count="28">
    <mergeCell ref="K16:M16"/>
    <mergeCell ref="K17:M17"/>
    <mergeCell ref="A2:F2"/>
    <mergeCell ref="A1:N1"/>
    <mergeCell ref="K4:N4"/>
    <mergeCell ref="K5:M5"/>
    <mergeCell ref="K6:M6"/>
    <mergeCell ref="K7:M7"/>
    <mergeCell ref="K8:M8"/>
    <mergeCell ref="K9:M9"/>
    <mergeCell ref="K10:N10"/>
    <mergeCell ref="K11:M11"/>
    <mergeCell ref="K12:M12"/>
    <mergeCell ref="K13:M13"/>
    <mergeCell ref="K14:M14"/>
    <mergeCell ref="K15:N15"/>
    <mergeCell ref="K18:M18"/>
    <mergeCell ref="A29:N29"/>
    <mergeCell ref="K19:M19"/>
    <mergeCell ref="K20:M20"/>
    <mergeCell ref="K21:M21"/>
    <mergeCell ref="K22:M22"/>
    <mergeCell ref="K23:M23"/>
    <mergeCell ref="K24:M24"/>
    <mergeCell ref="K25:M25"/>
    <mergeCell ref="K26:N26"/>
    <mergeCell ref="K27:M27"/>
    <mergeCell ref="K28:M28"/>
  </mergeCells>
  <conditionalFormatting sqref="A3:F17">
    <cfRule type="top10" dxfId="21" priority="3" percent="1" rank="25"/>
    <cfRule type="top10" dxfId="20" priority="7" percent="1" bottom="1" rank="25"/>
  </conditionalFormatting>
  <conditionalFormatting sqref="N2">
    <cfRule type="expression" dxfId="19" priority="1">
      <formula>$N$2&lt;&gt;$H$2</formula>
    </cfRule>
    <cfRule type="expression" dxfId="18" priority="2">
      <formula>$N$2=$H$2</formula>
    </cfRule>
  </conditionalFormatting>
  <dataValidations count="7">
    <dataValidation type="list" allowBlank="1" showInputMessage="1" showErrorMessage="1" sqref="N6" xr:uid="{00000000-0002-0000-0800-000000000000}">
      <formula1>$P$1:$P$2</formula1>
    </dataValidation>
    <dataValidation type="list" allowBlank="1" showInputMessage="1" showErrorMessage="1" sqref="N20" xr:uid="{00000000-0002-0000-0800-000001000000}">
      <formula1>$U$1:$U$2</formula1>
    </dataValidation>
    <dataValidation type="list" allowBlank="1" showInputMessage="1" showErrorMessage="1" sqref="N8" xr:uid="{00000000-0002-0000-0800-000002000000}">
      <formula1>$T$1:$T$3</formula1>
    </dataValidation>
    <dataValidation type="list" allowBlank="1" showInputMessage="1" showErrorMessage="1" sqref="N9" xr:uid="{00000000-0002-0000-0800-000003000000}">
      <formula1>$S$1:$S$5</formula1>
    </dataValidation>
    <dataValidation type="list" allowBlank="1" showInputMessage="1" showErrorMessage="1" sqref="N7" xr:uid="{00000000-0002-0000-0800-000004000000}">
      <formula1>$R$1:$R$3</formula1>
    </dataValidation>
    <dataValidation type="list" allowBlank="1" showInputMessage="1" showErrorMessage="1" sqref="N5" xr:uid="{00000000-0002-0000-0800-000005000000}">
      <formula1>$Q$1:$Q$3</formula1>
    </dataValidation>
    <dataValidation type="list" allowBlank="1" showInputMessage="1" showErrorMessage="1" sqref="N28" xr:uid="{00000000-0002-0000-0800-000006000000}">
      <formula1>$V$1:$V$3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reviewer</dc:creator>
  <cp:keywords/>
  <dc:description/>
  <cp:lastModifiedBy>Allen, Lena (lallen@uidaho.edu)</cp:lastModifiedBy>
  <cp:revision/>
  <dcterms:created xsi:type="dcterms:W3CDTF">2013-05-28T14:36:22Z</dcterms:created>
  <dcterms:modified xsi:type="dcterms:W3CDTF">2025-02-17T15:27:34Z</dcterms:modified>
  <cp:category/>
  <cp:contentStatus/>
</cp:coreProperties>
</file>